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32760" windowWidth="14160" windowHeight="12510" tabRatio="580" activeTab="0"/>
  </bookViews>
  <sheets>
    <sheet name="计算书" sheetId="1" r:id="rId1"/>
    <sheet name="Sheet1" sheetId="2" r:id="rId2"/>
    <sheet name="预算" sheetId="3" r:id="rId3"/>
    <sheet name="统计" sheetId="4" r:id="rId4"/>
    <sheet name="函数" sheetId="5" r:id="rId5"/>
    <sheet name="数据库" sheetId="6" r:id="rId6"/>
  </sheets>
  <definedNames/>
  <calcPr fullCalcOnLoad="1"/>
</workbook>
</file>

<file path=xl/sharedStrings.xml><?xml version="1.0" encoding="utf-8"?>
<sst xmlns="http://schemas.openxmlformats.org/spreadsheetml/2006/main" count="591" uniqueCount="450">
  <si>
    <t>色建钢构厂钢构制作清单</t>
  </si>
  <si>
    <t>序
号</t>
  </si>
  <si>
    <t>构件名称</t>
  </si>
  <si>
    <t>厚度（mm）</t>
  </si>
  <si>
    <t>重量（kg）</t>
  </si>
  <si>
    <t>面积（m2）</t>
  </si>
  <si>
    <t>备  注</t>
  </si>
  <si>
    <t>小计</t>
  </si>
  <si>
    <t>模板区</t>
  </si>
  <si>
    <t>序号</t>
  </si>
  <si>
    <t>长度mm</t>
  </si>
  <si>
    <t>数量</t>
  </si>
  <si>
    <t>钢材规格mm</t>
  </si>
  <si>
    <t>类型</t>
  </si>
  <si>
    <t>重量kg</t>
  </si>
  <si>
    <r>
      <t>表面积m</t>
    </r>
    <r>
      <rPr>
        <sz val="12"/>
        <color indexed="8"/>
        <rFont val="宋体"/>
        <family val="0"/>
      </rPr>
      <t>2</t>
    </r>
  </si>
  <si>
    <t>—</t>
  </si>
  <si>
    <t>300*8</t>
  </si>
  <si>
    <t>φ</t>
  </si>
  <si>
    <t>159*6</t>
  </si>
  <si>
    <t>∠</t>
  </si>
  <si>
    <t>90*6</t>
  </si>
  <si>
    <t>25*16*3</t>
  </si>
  <si>
    <t>［</t>
  </si>
  <si>
    <t>Ⅰ</t>
  </si>
  <si>
    <t>45a</t>
  </si>
  <si>
    <t>C</t>
  </si>
  <si>
    <t>200*70*20*2.5</t>
  </si>
  <si>
    <t>HW</t>
  </si>
  <si>
    <t>175*175*7.5*11</t>
  </si>
  <si>
    <t>花纹钢板</t>
  </si>
  <si>
    <t>300*4.5</t>
  </si>
  <si>
    <t>以下为输入区</t>
  </si>
  <si>
    <t>以下为自动计算区，勿修改</t>
  </si>
  <si>
    <t>吊车梁</t>
  </si>
  <si>
    <t>280*8</t>
  </si>
  <si>
    <t>220*8</t>
  </si>
  <si>
    <t>434*6</t>
  </si>
  <si>
    <t>100*10</t>
  </si>
  <si>
    <t>32a</t>
  </si>
  <si>
    <t>90*20</t>
  </si>
  <si>
    <t>屋架GJ24-1</t>
  </si>
  <si>
    <t>200*12</t>
  </si>
  <si>
    <t>826*8</t>
  </si>
  <si>
    <t>206*12</t>
  </si>
  <si>
    <t>96*12</t>
  </si>
  <si>
    <t>80*8</t>
  </si>
  <si>
    <t>240*20</t>
  </si>
  <si>
    <t>100*8</t>
  </si>
  <si>
    <t>55*8</t>
  </si>
  <si>
    <t>100*6</t>
  </si>
  <si>
    <t>150*6</t>
  </si>
  <si>
    <t>200*22</t>
  </si>
  <si>
    <t>95*10</t>
  </si>
  <si>
    <t>90*10</t>
  </si>
  <si>
    <t>110*12</t>
  </si>
  <si>
    <t>80*6</t>
  </si>
  <si>
    <t>XG</t>
  </si>
  <si>
    <t>140*4</t>
  </si>
  <si>
    <t>隅撑、拉条、撑杆</t>
  </si>
  <si>
    <t>GL1</t>
  </si>
  <si>
    <t>HN</t>
  </si>
  <si>
    <t>300*150*6.5*9</t>
  </si>
  <si>
    <t>GL2a</t>
  </si>
  <si>
    <t>HM</t>
  </si>
  <si>
    <t>194*150*6*9</t>
  </si>
  <si>
    <t>222*12</t>
  </si>
  <si>
    <t>1a</t>
  </si>
  <si>
    <t>122*12</t>
  </si>
  <si>
    <t>桥面花纹板</t>
  </si>
  <si>
    <t>3000*6</t>
  </si>
  <si>
    <t>140*6</t>
  </si>
  <si>
    <t>4a</t>
  </si>
  <si>
    <t>檩条</t>
  </si>
  <si>
    <t>200*10</t>
  </si>
  <si>
    <t>1114*5</t>
  </si>
  <si>
    <t>150*150*7*10</t>
  </si>
  <si>
    <t>32*2</t>
  </si>
  <si>
    <t>50*5</t>
  </si>
  <si>
    <t>75*5</t>
  </si>
  <si>
    <t>等边角钢</t>
  </si>
  <si>
    <t>不等边角钢</t>
  </si>
  <si>
    <t>槽钢</t>
  </si>
  <si>
    <t>工字钢</t>
  </si>
  <si>
    <t>C型钢</t>
  </si>
  <si>
    <t>H型钢</t>
  </si>
  <si>
    <t>方管</t>
  </si>
  <si>
    <r>
      <t>∠</t>
    </r>
    <r>
      <rPr>
        <sz val="8"/>
        <color indexed="8"/>
        <rFont val="Times New Roman"/>
        <family val="1"/>
      </rPr>
      <t>20*3</t>
    </r>
  </si>
  <si>
    <r>
      <t>∠</t>
    </r>
    <r>
      <rPr>
        <sz val="8"/>
        <color indexed="8"/>
        <rFont val="Times New Roman"/>
        <family val="1"/>
      </rPr>
      <t>25*16*3</t>
    </r>
  </si>
  <si>
    <r>
      <t>［</t>
    </r>
    <r>
      <rPr>
        <sz val="10"/>
        <color indexed="8"/>
        <rFont val="Times New Roman"/>
        <family val="1"/>
      </rPr>
      <t>5</t>
    </r>
  </si>
  <si>
    <r>
      <t>Ⅰ</t>
    </r>
    <r>
      <rPr>
        <sz val="10"/>
        <color indexed="8"/>
        <rFont val="Times New Roman"/>
        <family val="1"/>
      </rPr>
      <t>10</t>
    </r>
  </si>
  <si>
    <t>C80*40*15*2.0</t>
  </si>
  <si>
    <t>HW100*100*6*8</t>
  </si>
  <si>
    <t>花纹钢板2.5</t>
  </si>
  <si>
    <t>20*20*1.2</t>
  </si>
  <si>
    <r>
      <t>∠</t>
    </r>
    <r>
      <rPr>
        <sz val="8"/>
        <color indexed="8"/>
        <rFont val="Times New Roman"/>
        <family val="1"/>
      </rPr>
      <t>20*4</t>
    </r>
  </si>
  <si>
    <r>
      <t>∠</t>
    </r>
    <r>
      <rPr>
        <sz val="8"/>
        <color indexed="8"/>
        <rFont val="Times New Roman"/>
        <family val="1"/>
      </rPr>
      <t>25*16*4</t>
    </r>
  </si>
  <si>
    <r>
      <t>［</t>
    </r>
    <r>
      <rPr>
        <sz val="10"/>
        <color indexed="8"/>
        <rFont val="Times New Roman"/>
        <family val="1"/>
      </rPr>
      <t>6.3</t>
    </r>
  </si>
  <si>
    <r>
      <t>Ⅰ</t>
    </r>
    <r>
      <rPr>
        <sz val="10"/>
        <color indexed="8"/>
        <rFont val="Times New Roman"/>
        <family val="1"/>
      </rPr>
      <t>12.6</t>
    </r>
  </si>
  <si>
    <t>C100*50*15*2.5</t>
  </si>
  <si>
    <t>HW125*125*6.5*9</t>
  </si>
  <si>
    <t>花纹钢板3</t>
  </si>
  <si>
    <t>25*25*1.2</t>
  </si>
  <si>
    <r>
      <t>∠</t>
    </r>
    <r>
      <rPr>
        <sz val="8"/>
        <color indexed="8"/>
        <rFont val="Times New Roman"/>
        <family val="1"/>
      </rPr>
      <t>25*3</t>
    </r>
  </si>
  <si>
    <r>
      <t>∠</t>
    </r>
    <r>
      <rPr>
        <sz val="8"/>
        <color indexed="8"/>
        <rFont val="Times New Roman"/>
        <family val="1"/>
      </rPr>
      <t>32*20*3</t>
    </r>
  </si>
  <si>
    <r>
      <t>［</t>
    </r>
    <r>
      <rPr>
        <sz val="10"/>
        <color indexed="8"/>
        <rFont val="Times New Roman"/>
        <family val="1"/>
      </rPr>
      <t>8</t>
    </r>
  </si>
  <si>
    <r>
      <t>Ⅰ</t>
    </r>
    <r>
      <rPr>
        <sz val="10"/>
        <color indexed="8"/>
        <rFont val="Times New Roman"/>
        <family val="1"/>
      </rPr>
      <t>14</t>
    </r>
  </si>
  <si>
    <t>C120*50*20*2.5</t>
  </si>
  <si>
    <t>HW150*150*7*10</t>
  </si>
  <si>
    <t>花纹钢板3.5</t>
  </si>
  <si>
    <t>40*40*2</t>
  </si>
  <si>
    <r>
      <t>∠</t>
    </r>
    <r>
      <rPr>
        <sz val="8"/>
        <color indexed="8"/>
        <rFont val="Times New Roman"/>
        <family val="1"/>
      </rPr>
      <t>25*4</t>
    </r>
  </si>
  <si>
    <r>
      <t>∠</t>
    </r>
    <r>
      <rPr>
        <sz val="8"/>
        <color indexed="8"/>
        <rFont val="Times New Roman"/>
        <family val="1"/>
      </rPr>
      <t>32*20*4</t>
    </r>
  </si>
  <si>
    <r>
      <t>［</t>
    </r>
    <r>
      <rPr>
        <sz val="10"/>
        <color indexed="8"/>
        <rFont val="Times New Roman"/>
        <family val="1"/>
      </rPr>
      <t>10</t>
    </r>
  </si>
  <si>
    <r>
      <t>Ⅰ</t>
    </r>
    <r>
      <rPr>
        <sz val="10"/>
        <color indexed="8"/>
        <rFont val="Times New Roman"/>
        <family val="1"/>
      </rPr>
      <t>16</t>
    </r>
  </si>
  <si>
    <t>C120*50*20*3.0</t>
  </si>
  <si>
    <t>HW175*175*7.5*11</t>
  </si>
  <si>
    <t>花纹钢板4</t>
  </si>
  <si>
    <t>40*40*2.5</t>
  </si>
  <si>
    <r>
      <t>∠</t>
    </r>
    <r>
      <rPr>
        <sz val="8"/>
        <color indexed="8"/>
        <rFont val="Times New Roman"/>
        <family val="1"/>
      </rPr>
      <t>30*3</t>
    </r>
  </si>
  <si>
    <r>
      <t>∠</t>
    </r>
    <r>
      <rPr>
        <sz val="8"/>
        <color indexed="8"/>
        <rFont val="Times New Roman"/>
        <family val="1"/>
      </rPr>
      <t>40*25*3</t>
    </r>
  </si>
  <si>
    <r>
      <t>［</t>
    </r>
    <r>
      <rPr>
        <sz val="10"/>
        <color indexed="8"/>
        <rFont val="Times New Roman"/>
        <family val="1"/>
      </rPr>
      <t>12.6</t>
    </r>
  </si>
  <si>
    <r>
      <t>Ⅰ</t>
    </r>
    <r>
      <rPr>
        <sz val="10"/>
        <color indexed="8"/>
        <rFont val="Times New Roman"/>
        <family val="1"/>
      </rPr>
      <t>18</t>
    </r>
  </si>
  <si>
    <t>C120*60*20*3.0</t>
  </si>
  <si>
    <t>HW200*200*8*12</t>
  </si>
  <si>
    <t>花纹钢板4.5</t>
  </si>
  <si>
    <t>40*40*4</t>
  </si>
  <si>
    <r>
      <t>∠</t>
    </r>
    <r>
      <rPr>
        <sz val="8"/>
        <color indexed="8"/>
        <rFont val="Times New Roman"/>
        <family val="1"/>
      </rPr>
      <t>30*4</t>
    </r>
  </si>
  <si>
    <r>
      <t>∠</t>
    </r>
    <r>
      <rPr>
        <sz val="8"/>
        <color indexed="8"/>
        <rFont val="Times New Roman"/>
        <family val="1"/>
      </rPr>
      <t>40*25*4</t>
    </r>
  </si>
  <si>
    <r>
      <t>［</t>
    </r>
    <r>
      <rPr>
        <sz val="10"/>
        <color indexed="8"/>
        <rFont val="Times New Roman"/>
        <family val="1"/>
      </rPr>
      <t>14a</t>
    </r>
  </si>
  <si>
    <r>
      <t>Ⅰ</t>
    </r>
    <r>
      <rPr>
        <sz val="10"/>
        <color indexed="8"/>
        <rFont val="Times New Roman"/>
        <family val="1"/>
      </rPr>
      <t>20a</t>
    </r>
  </si>
  <si>
    <t>C140*50*20*2.0</t>
  </si>
  <si>
    <t>HW200*204*12*12</t>
  </si>
  <si>
    <t>花纹钢板5</t>
  </si>
  <si>
    <t>50*50*2.5</t>
  </si>
  <si>
    <r>
      <t>∠</t>
    </r>
    <r>
      <rPr>
        <sz val="8"/>
        <color indexed="8"/>
        <rFont val="Times New Roman"/>
        <family val="1"/>
      </rPr>
      <t>36*3</t>
    </r>
  </si>
  <si>
    <r>
      <t>∠</t>
    </r>
    <r>
      <rPr>
        <sz val="8"/>
        <color indexed="8"/>
        <rFont val="Times New Roman"/>
        <family val="1"/>
      </rPr>
      <t>45*28*3</t>
    </r>
  </si>
  <si>
    <r>
      <t>［</t>
    </r>
    <r>
      <rPr>
        <sz val="10"/>
        <color indexed="8"/>
        <rFont val="Times New Roman"/>
        <family val="1"/>
      </rPr>
      <t>14b</t>
    </r>
  </si>
  <si>
    <r>
      <t>Ⅰ</t>
    </r>
    <r>
      <rPr>
        <sz val="10"/>
        <color indexed="8"/>
        <rFont val="Times New Roman"/>
        <family val="1"/>
      </rPr>
      <t>20b</t>
    </r>
  </si>
  <si>
    <t>C140*50*20*2.2</t>
  </si>
  <si>
    <t>HW250*250*9*14</t>
  </si>
  <si>
    <t>花纹钢板5.5</t>
  </si>
  <si>
    <t>50*50*3</t>
  </si>
  <si>
    <r>
      <t>∠</t>
    </r>
    <r>
      <rPr>
        <sz val="8"/>
        <color indexed="8"/>
        <rFont val="Times New Roman"/>
        <family val="1"/>
      </rPr>
      <t>36*4</t>
    </r>
  </si>
  <si>
    <r>
      <t>∠</t>
    </r>
    <r>
      <rPr>
        <sz val="8"/>
        <color indexed="8"/>
        <rFont val="Times New Roman"/>
        <family val="1"/>
      </rPr>
      <t>45*28*4</t>
    </r>
  </si>
  <si>
    <r>
      <t>［</t>
    </r>
    <r>
      <rPr>
        <sz val="10"/>
        <color indexed="8"/>
        <rFont val="Times New Roman"/>
        <family val="1"/>
      </rPr>
      <t>16a</t>
    </r>
  </si>
  <si>
    <r>
      <t>Ⅰ</t>
    </r>
    <r>
      <rPr>
        <sz val="10"/>
        <color indexed="8"/>
        <rFont val="Times New Roman"/>
        <family val="1"/>
      </rPr>
      <t>22a</t>
    </r>
  </si>
  <si>
    <t>C140*50*20*2.5</t>
  </si>
  <si>
    <t>HW250*255*14*14</t>
  </si>
  <si>
    <t>花纹钢板6</t>
  </si>
  <si>
    <t>50*50*4</t>
  </si>
  <si>
    <r>
      <t>∠</t>
    </r>
    <r>
      <rPr>
        <sz val="8"/>
        <color indexed="8"/>
        <rFont val="Times New Roman"/>
        <family val="1"/>
      </rPr>
      <t>36*5</t>
    </r>
  </si>
  <si>
    <r>
      <t>∠</t>
    </r>
    <r>
      <rPr>
        <sz val="8"/>
        <color indexed="8"/>
        <rFont val="Times New Roman"/>
        <family val="1"/>
      </rPr>
      <t>50*32*3</t>
    </r>
  </si>
  <si>
    <r>
      <t>［</t>
    </r>
    <r>
      <rPr>
        <sz val="10"/>
        <color indexed="8"/>
        <rFont val="Times New Roman"/>
        <family val="1"/>
      </rPr>
      <t>16</t>
    </r>
  </si>
  <si>
    <r>
      <t>Ⅰ</t>
    </r>
    <r>
      <rPr>
        <sz val="10"/>
        <color indexed="8"/>
        <rFont val="Times New Roman"/>
        <family val="1"/>
      </rPr>
      <t>22b</t>
    </r>
  </si>
  <si>
    <t>C140*50*20*3.0</t>
  </si>
  <si>
    <t>HW294*302*12*12</t>
  </si>
  <si>
    <t>花纹钢板7</t>
  </si>
  <si>
    <t>50*30*2.5</t>
  </si>
  <si>
    <r>
      <t>∠</t>
    </r>
    <r>
      <rPr>
        <sz val="8"/>
        <color indexed="8"/>
        <rFont val="Times New Roman"/>
        <family val="1"/>
      </rPr>
      <t>40*3</t>
    </r>
  </si>
  <si>
    <r>
      <t>∠</t>
    </r>
    <r>
      <rPr>
        <sz val="8"/>
        <color indexed="8"/>
        <rFont val="Times New Roman"/>
        <family val="1"/>
      </rPr>
      <t>50*32*4</t>
    </r>
  </si>
  <si>
    <r>
      <t>［</t>
    </r>
    <r>
      <rPr>
        <sz val="10"/>
        <color indexed="8"/>
        <rFont val="Times New Roman"/>
        <family val="1"/>
      </rPr>
      <t>18a</t>
    </r>
  </si>
  <si>
    <r>
      <t>Ⅰ</t>
    </r>
    <r>
      <rPr>
        <sz val="10"/>
        <color indexed="8"/>
        <rFont val="Times New Roman"/>
        <family val="1"/>
      </rPr>
      <t>25a</t>
    </r>
  </si>
  <si>
    <t>C160*60*20*2.0</t>
  </si>
  <si>
    <t>HW300*300*10*15</t>
  </si>
  <si>
    <t>花纹钢板8</t>
  </si>
  <si>
    <t>50*30*3</t>
  </si>
  <si>
    <r>
      <t>∠</t>
    </r>
    <r>
      <rPr>
        <sz val="8"/>
        <color indexed="8"/>
        <rFont val="Times New Roman"/>
        <family val="1"/>
      </rPr>
      <t>40*4</t>
    </r>
  </si>
  <si>
    <r>
      <t>∠</t>
    </r>
    <r>
      <rPr>
        <sz val="8"/>
        <color indexed="8"/>
        <rFont val="Times New Roman"/>
        <family val="1"/>
      </rPr>
      <t>56*36*3</t>
    </r>
  </si>
  <si>
    <r>
      <t>［</t>
    </r>
    <r>
      <rPr>
        <sz val="10"/>
        <color indexed="8"/>
        <rFont val="Times New Roman"/>
        <family val="1"/>
      </rPr>
      <t>18</t>
    </r>
  </si>
  <si>
    <r>
      <t>Ⅰ</t>
    </r>
    <r>
      <rPr>
        <sz val="10"/>
        <color indexed="8"/>
        <rFont val="Times New Roman"/>
        <family val="1"/>
      </rPr>
      <t>25b</t>
    </r>
  </si>
  <si>
    <t>C160*60*20*2.2</t>
  </si>
  <si>
    <t>HW300*305*15*15</t>
  </si>
  <si>
    <t>50*32*2</t>
  </si>
  <si>
    <r>
      <t>∠</t>
    </r>
    <r>
      <rPr>
        <sz val="8"/>
        <color indexed="8"/>
        <rFont val="Times New Roman"/>
        <family val="1"/>
      </rPr>
      <t>40*5</t>
    </r>
  </si>
  <si>
    <r>
      <t>∠</t>
    </r>
    <r>
      <rPr>
        <sz val="8"/>
        <color indexed="8"/>
        <rFont val="Times New Roman"/>
        <family val="1"/>
      </rPr>
      <t>56*36*4</t>
    </r>
  </si>
  <si>
    <r>
      <t>［</t>
    </r>
    <r>
      <rPr>
        <sz val="10"/>
        <color indexed="8"/>
        <rFont val="Times New Roman"/>
        <family val="1"/>
      </rPr>
      <t>20a</t>
    </r>
  </si>
  <si>
    <r>
      <t>Ⅰ</t>
    </r>
    <r>
      <rPr>
        <sz val="10"/>
        <color indexed="8"/>
        <rFont val="Times New Roman"/>
        <family val="1"/>
      </rPr>
      <t>28a</t>
    </r>
  </si>
  <si>
    <t>C160*60*20*2.5</t>
  </si>
  <si>
    <t>HW344*348*10*16</t>
  </si>
  <si>
    <t>50*35*2.5</t>
  </si>
  <si>
    <r>
      <t>∠</t>
    </r>
    <r>
      <rPr>
        <sz val="8"/>
        <color indexed="8"/>
        <rFont val="Times New Roman"/>
        <family val="1"/>
      </rPr>
      <t>45*3</t>
    </r>
  </si>
  <si>
    <r>
      <t>∠</t>
    </r>
    <r>
      <rPr>
        <sz val="8"/>
        <color indexed="8"/>
        <rFont val="Times New Roman"/>
        <family val="1"/>
      </rPr>
      <t>56*36*5</t>
    </r>
  </si>
  <si>
    <r>
      <t>［</t>
    </r>
    <r>
      <rPr>
        <sz val="10"/>
        <color indexed="8"/>
        <rFont val="Times New Roman"/>
        <family val="1"/>
      </rPr>
      <t>20</t>
    </r>
  </si>
  <si>
    <r>
      <t>Ⅰ</t>
    </r>
    <r>
      <rPr>
        <sz val="10"/>
        <color indexed="8"/>
        <rFont val="Times New Roman"/>
        <family val="1"/>
      </rPr>
      <t>28b</t>
    </r>
  </si>
  <si>
    <t>C160*60*20*3.0</t>
  </si>
  <si>
    <t>HW350*350*12*19</t>
  </si>
  <si>
    <t>55*38*2</t>
  </si>
  <si>
    <r>
      <t>∠</t>
    </r>
    <r>
      <rPr>
        <sz val="8"/>
        <color indexed="8"/>
        <rFont val="Times New Roman"/>
        <family val="1"/>
      </rPr>
      <t>45*4</t>
    </r>
  </si>
  <si>
    <r>
      <t>∠</t>
    </r>
    <r>
      <rPr>
        <sz val="8"/>
        <color indexed="8"/>
        <rFont val="Times New Roman"/>
        <family val="1"/>
      </rPr>
      <t>63*40*4</t>
    </r>
  </si>
  <si>
    <r>
      <t>［</t>
    </r>
    <r>
      <rPr>
        <sz val="10"/>
        <color indexed="8"/>
        <rFont val="Times New Roman"/>
        <family val="1"/>
      </rPr>
      <t>22a</t>
    </r>
  </si>
  <si>
    <r>
      <t>Ⅰ</t>
    </r>
    <r>
      <rPr>
        <sz val="10"/>
        <color indexed="8"/>
        <rFont val="Times New Roman"/>
        <family val="1"/>
      </rPr>
      <t>32a</t>
    </r>
  </si>
  <si>
    <t>C160*70*20*3.0</t>
  </si>
  <si>
    <t>HW388*402*15*15</t>
  </si>
  <si>
    <t>60*40*2.5</t>
  </si>
  <si>
    <r>
      <t>∠</t>
    </r>
    <r>
      <rPr>
        <sz val="8"/>
        <color indexed="8"/>
        <rFont val="Times New Roman"/>
        <family val="1"/>
      </rPr>
      <t>45*5</t>
    </r>
  </si>
  <si>
    <r>
      <t>∠</t>
    </r>
    <r>
      <rPr>
        <sz val="8"/>
        <color indexed="8"/>
        <rFont val="Times New Roman"/>
        <family val="1"/>
      </rPr>
      <t>63*40*5</t>
    </r>
  </si>
  <si>
    <r>
      <t>［</t>
    </r>
    <r>
      <rPr>
        <sz val="10"/>
        <color indexed="8"/>
        <rFont val="Times New Roman"/>
        <family val="1"/>
      </rPr>
      <t>22</t>
    </r>
  </si>
  <si>
    <r>
      <t>Ⅰ</t>
    </r>
    <r>
      <rPr>
        <sz val="10"/>
        <color indexed="8"/>
        <rFont val="Times New Roman"/>
        <family val="1"/>
      </rPr>
      <t>32b</t>
    </r>
  </si>
  <si>
    <t>C180*70*20*2.0</t>
  </si>
  <si>
    <t>HW394*398*11*18</t>
  </si>
  <si>
    <t>60*40*3</t>
  </si>
  <si>
    <r>
      <t>∠</t>
    </r>
    <r>
      <rPr>
        <sz val="8"/>
        <color indexed="8"/>
        <rFont val="Times New Roman"/>
        <family val="1"/>
      </rPr>
      <t>45*6</t>
    </r>
  </si>
  <si>
    <r>
      <t>∠</t>
    </r>
    <r>
      <rPr>
        <sz val="8"/>
        <color indexed="8"/>
        <rFont val="Times New Roman"/>
        <family val="1"/>
      </rPr>
      <t>63*40*6</t>
    </r>
  </si>
  <si>
    <r>
      <t>［</t>
    </r>
    <r>
      <rPr>
        <sz val="10"/>
        <color indexed="8"/>
        <rFont val="Times New Roman"/>
        <family val="1"/>
      </rPr>
      <t>25a</t>
    </r>
  </si>
  <si>
    <r>
      <t>Ⅰ</t>
    </r>
    <r>
      <rPr>
        <sz val="10"/>
        <color indexed="8"/>
        <rFont val="Times New Roman"/>
        <family val="1"/>
      </rPr>
      <t>32c</t>
    </r>
  </si>
  <si>
    <t>C180*70*20*2.2</t>
  </si>
  <si>
    <t>HW400*400*13*21</t>
  </si>
  <si>
    <t>60*40*4</t>
  </si>
  <si>
    <r>
      <t>∠</t>
    </r>
    <r>
      <rPr>
        <sz val="8"/>
        <color indexed="8"/>
        <rFont val="Times New Roman"/>
        <family val="1"/>
      </rPr>
      <t>50*3</t>
    </r>
  </si>
  <si>
    <r>
      <t>∠</t>
    </r>
    <r>
      <rPr>
        <sz val="8"/>
        <color indexed="8"/>
        <rFont val="Times New Roman"/>
        <family val="1"/>
      </rPr>
      <t>63*40*7</t>
    </r>
  </si>
  <si>
    <r>
      <t>［</t>
    </r>
    <r>
      <rPr>
        <sz val="10"/>
        <color indexed="8"/>
        <rFont val="Times New Roman"/>
        <family val="1"/>
      </rPr>
      <t>25b</t>
    </r>
  </si>
  <si>
    <r>
      <t>Ⅰ</t>
    </r>
    <r>
      <rPr>
        <sz val="10"/>
        <color indexed="8"/>
        <rFont val="Times New Roman"/>
        <family val="1"/>
      </rPr>
      <t>36a</t>
    </r>
  </si>
  <si>
    <t>C180*70*20*2.5</t>
  </si>
  <si>
    <t>HW400*408*21*21</t>
  </si>
  <si>
    <t>60*60*2.5</t>
  </si>
  <si>
    <r>
      <t>∠</t>
    </r>
    <r>
      <rPr>
        <sz val="8"/>
        <color indexed="8"/>
        <rFont val="Times New Roman"/>
        <family val="1"/>
      </rPr>
      <t>50*4</t>
    </r>
  </si>
  <si>
    <r>
      <t>∠</t>
    </r>
    <r>
      <rPr>
        <sz val="8"/>
        <color indexed="8"/>
        <rFont val="Times New Roman"/>
        <family val="1"/>
      </rPr>
      <t>70*45*4</t>
    </r>
  </si>
  <si>
    <r>
      <t>［</t>
    </r>
    <r>
      <rPr>
        <sz val="10"/>
        <color indexed="8"/>
        <rFont val="Times New Roman"/>
        <family val="1"/>
      </rPr>
      <t>25c</t>
    </r>
  </si>
  <si>
    <r>
      <t>Ⅰ</t>
    </r>
    <r>
      <rPr>
        <sz val="10"/>
        <color indexed="8"/>
        <rFont val="Times New Roman"/>
        <family val="1"/>
      </rPr>
      <t>36b</t>
    </r>
  </si>
  <si>
    <t>C180*70*20*3.0</t>
  </si>
  <si>
    <t>HW414*405*18*28</t>
  </si>
  <si>
    <t>60*60*3</t>
  </si>
  <si>
    <r>
      <t>∠</t>
    </r>
    <r>
      <rPr>
        <sz val="8"/>
        <color indexed="8"/>
        <rFont val="Times New Roman"/>
        <family val="1"/>
      </rPr>
      <t>50*5</t>
    </r>
  </si>
  <si>
    <r>
      <t>∠</t>
    </r>
    <r>
      <rPr>
        <sz val="8"/>
        <color indexed="8"/>
        <rFont val="Times New Roman"/>
        <family val="1"/>
      </rPr>
      <t>70*45*5</t>
    </r>
  </si>
  <si>
    <r>
      <t>［</t>
    </r>
    <r>
      <rPr>
        <sz val="10"/>
        <color indexed="8"/>
        <rFont val="Times New Roman"/>
        <family val="1"/>
      </rPr>
      <t>28a</t>
    </r>
  </si>
  <si>
    <r>
      <t>Ⅰ</t>
    </r>
    <r>
      <rPr>
        <sz val="10"/>
        <color indexed="8"/>
        <rFont val="Times New Roman"/>
        <family val="1"/>
      </rPr>
      <t>36c</t>
    </r>
  </si>
  <si>
    <t>C200*70*20*2.0</t>
  </si>
  <si>
    <t>HW428*407*20*35</t>
  </si>
  <si>
    <t>60*60*4</t>
  </si>
  <si>
    <r>
      <t>∠</t>
    </r>
    <r>
      <rPr>
        <sz val="8"/>
        <color indexed="8"/>
        <rFont val="Times New Roman"/>
        <family val="1"/>
      </rPr>
      <t>50*6</t>
    </r>
  </si>
  <si>
    <r>
      <t>∠</t>
    </r>
    <r>
      <rPr>
        <sz val="8"/>
        <color indexed="8"/>
        <rFont val="Times New Roman"/>
        <family val="1"/>
      </rPr>
      <t>70*45*6</t>
    </r>
  </si>
  <si>
    <r>
      <t>［</t>
    </r>
    <r>
      <rPr>
        <sz val="10"/>
        <color indexed="8"/>
        <rFont val="Times New Roman"/>
        <family val="1"/>
      </rPr>
      <t>28b</t>
    </r>
  </si>
  <si>
    <r>
      <t>Ⅰ</t>
    </r>
    <r>
      <rPr>
        <sz val="10"/>
        <color indexed="8"/>
        <rFont val="Times New Roman"/>
        <family val="1"/>
      </rPr>
      <t>40a</t>
    </r>
  </si>
  <si>
    <t>C200*70*20*2.2</t>
  </si>
  <si>
    <t>HW458*417*30*50</t>
  </si>
  <si>
    <t>70*50*4</t>
  </si>
  <si>
    <r>
      <t>∠</t>
    </r>
    <r>
      <rPr>
        <sz val="8"/>
        <color indexed="8"/>
        <rFont val="Times New Roman"/>
        <family val="1"/>
      </rPr>
      <t>56*3</t>
    </r>
  </si>
  <si>
    <r>
      <t>∠</t>
    </r>
    <r>
      <rPr>
        <sz val="8"/>
        <color indexed="8"/>
        <rFont val="Times New Roman"/>
        <family val="1"/>
      </rPr>
      <t>70*45*7</t>
    </r>
  </si>
  <si>
    <r>
      <t>［</t>
    </r>
    <r>
      <rPr>
        <sz val="10"/>
        <color indexed="8"/>
        <rFont val="Times New Roman"/>
        <family val="1"/>
      </rPr>
      <t>28c</t>
    </r>
  </si>
  <si>
    <r>
      <t>Ⅰ</t>
    </r>
    <r>
      <rPr>
        <sz val="10"/>
        <color indexed="8"/>
        <rFont val="Times New Roman"/>
        <family val="1"/>
      </rPr>
      <t>40b</t>
    </r>
  </si>
  <si>
    <t>C200*70*20*2.5</t>
  </si>
  <si>
    <t>HW498*432*45*70</t>
  </si>
  <si>
    <t>70*70*4</t>
  </si>
  <si>
    <r>
      <t>∠</t>
    </r>
    <r>
      <rPr>
        <sz val="8"/>
        <color indexed="8"/>
        <rFont val="Times New Roman"/>
        <family val="1"/>
      </rPr>
      <t>56*4</t>
    </r>
  </si>
  <si>
    <r>
      <t>∠</t>
    </r>
    <r>
      <rPr>
        <sz val="8"/>
        <color indexed="8"/>
        <rFont val="Times New Roman"/>
        <family val="1"/>
      </rPr>
      <t>75*50*5</t>
    </r>
  </si>
  <si>
    <r>
      <t>［</t>
    </r>
    <r>
      <rPr>
        <sz val="10"/>
        <color indexed="8"/>
        <rFont val="Times New Roman"/>
        <family val="1"/>
      </rPr>
      <t>32a</t>
    </r>
  </si>
  <si>
    <r>
      <t>Ⅰ</t>
    </r>
    <r>
      <rPr>
        <sz val="10"/>
        <color indexed="8"/>
        <rFont val="Times New Roman"/>
        <family val="1"/>
      </rPr>
      <t>40c</t>
    </r>
  </si>
  <si>
    <t>C200*70*20*3.0</t>
  </si>
  <si>
    <t>HM148*100*6*9</t>
  </si>
  <si>
    <t>70*70*5</t>
  </si>
  <si>
    <r>
      <t>∠</t>
    </r>
    <r>
      <rPr>
        <sz val="8"/>
        <color indexed="8"/>
        <rFont val="Times New Roman"/>
        <family val="1"/>
      </rPr>
      <t>56*5</t>
    </r>
  </si>
  <si>
    <r>
      <t>∠</t>
    </r>
    <r>
      <rPr>
        <sz val="8"/>
        <color indexed="8"/>
        <rFont val="Times New Roman"/>
        <family val="1"/>
      </rPr>
      <t>75*50*6</t>
    </r>
  </si>
  <si>
    <r>
      <t>［</t>
    </r>
    <r>
      <rPr>
        <sz val="10"/>
        <color indexed="8"/>
        <rFont val="Times New Roman"/>
        <family val="1"/>
      </rPr>
      <t>32b</t>
    </r>
  </si>
  <si>
    <r>
      <t>Ⅰ</t>
    </r>
    <r>
      <rPr>
        <sz val="10"/>
        <color indexed="8"/>
        <rFont val="Times New Roman"/>
        <family val="1"/>
      </rPr>
      <t>45a</t>
    </r>
  </si>
  <si>
    <t>C220*75*20*2.0</t>
  </si>
  <si>
    <t>HM194*150*6*9</t>
  </si>
  <si>
    <t>80*60*3</t>
  </si>
  <si>
    <r>
      <t>∠</t>
    </r>
    <r>
      <rPr>
        <sz val="8"/>
        <color indexed="8"/>
        <rFont val="Times New Roman"/>
        <family val="1"/>
      </rPr>
      <t>56*8</t>
    </r>
  </si>
  <si>
    <r>
      <t>∠</t>
    </r>
    <r>
      <rPr>
        <sz val="8"/>
        <color indexed="8"/>
        <rFont val="Times New Roman"/>
        <family val="1"/>
      </rPr>
      <t>75*50*8</t>
    </r>
  </si>
  <si>
    <r>
      <t>［</t>
    </r>
    <r>
      <rPr>
        <sz val="10"/>
        <color indexed="8"/>
        <rFont val="Times New Roman"/>
        <family val="1"/>
      </rPr>
      <t>32c</t>
    </r>
  </si>
  <si>
    <r>
      <t>Ⅰ</t>
    </r>
    <r>
      <rPr>
        <sz val="10"/>
        <color indexed="8"/>
        <rFont val="Times New Roman"/>
        <family val="1"/>
      </rPr>
      <t>45b</t>
    </r>
  </si>
  <si>
    <t>C220*75*20*2.2</t>
  </si>
  <si>
    <t>HM244*175*7*11</t>
  </si>
  <si>
    <t>80*60*4</t>
  </si>
  <si>
    <r>
      <t>∠</t>
    </r>
    <r>
      <rPr>
        <sz val="8"/>
        <color indexed="8"/>
        <rFont val="Times New Roman"/>
        <family val="1"/>
      </rPr>
      <t>63*4</t>
    </r>
  </si>
  <si>
    <r>
      <t>∠</t>
    </r>
    <r>
      <rPr>
        <sz val="8"/>
        <color indexed="8"/>
        <rFont val="Times New Roman"/>
        <family val="1"/>
      </rPr>
      <t>75*50*10</t>
    </r>
  </si>
  <si>
    <r>
      <t>［</t>
    </r>
    <r>
      <rPr>
        <sz val="10"/>
        <color indexed="8"/>
        <rFont val="Times New Roman"/>
        <family val="1"/>
      </rPr>
      <t>36a</t>
    </r>
  </si>
  <si>
    <r>
      <t>Ⅰ</t>
    </r>
    <r>
      <rPr>
        <sz val="10"/>
        <color indexed="8"/>
        <rFont val="Times New Roman"/>
        <family val="1"/>
      </rPr>
      <t>45c</t>
    </r>
  </si>
  <si>
    <t>C220*75*20*2.5</t>
  </si>
  <si>
    <t>HM294*200*8*12</t>
  </si>
  <si>
    <t>80*60*5</t>
  </si>
  <si>
    <r>
      <t>∠</t>
    </r>
    <r>
      <rPr>
        <sz val="8"/>
        <color indexed="8"/>
        <rFont val="Times New Roman"/>
        <family val="1"/>
      </rPr>
      <t>63*5</t>
    </r>
  </si>
  <si>
    <r>
      <t>∠</t>
    </r>
    <r>
      <rPr>
        <sz val="8"/>
        <color indexed="8"/>
        <rFont val="Times New Roman"/>
        <family val="1"/>
      </rPr>
      <t>80*50*5</t>
    </r>
  </si>
  <si>
    <r>
      <t>［</t>
    </r>
    <r>
      <rPr>
        <sz val="10"/>
        <color indexed="8"/>
        <rFont val="Times New Roman"/>
        <family val="1"/>
      </rPr>
      <t>36b</t>
    </r>
  </si>
  <si>
    <r>
      <t>Ⅰ</t>
    </r>
    <r>
      <rPr>
        <sz val="10"/>
        <color indexed="8"/>
        <rFont val="Times New Roman"/>
        <family val="1"/>
      </rPr>
      <t>50a</t>
    </r>
  </si>
  <si>
    <t>C220*75*20*3.0</t>
  </si>
  <si>
    <t>HM340*250*9*14</t>
  </si>
  <si>
    <t>80*80*4</t>
  </si>
  <si>
    <r>
      <t>∠</t>
    </r>
    <r>
      <rPr>
        <sz val="8"/>
        <color indexed="8"/>
        <rFont val="Times New Roman"/>
        <family val="1"/>
      </rPr>
      <t>63*6</t>
    </r>
  </si>
  <si>
    <r>
      <t>∠</t>
    </r>
    <r>
      <rPr>
        <sz val="8"/>
        <color indexed="8"/>
        <rFont val="Times New Roman"/>
        <family val="1"/>
      </rPr>
      <t>80*50*6</t>
    </r>
  </si>
  <si>
    <r>
      <t>［</t>
    </r>
    <r>
      <rPr>
        <sz val="10"/>
        <color indexed="8"/>
        <rFont val="Times New Roman"/>
        <family val="1"/>
      </rPr>
      <t>36c</t>
    </r>
  </si>
  <si>
    <r>
      <t>Ⅰ</t>
    </r>
    <r>
      <rPr>
        <sz val="10"/>
        <color indexed="8"/>
        <rFont val="Times New Roman"/>
        <family val="1"/>
      </rPr>
      <t>50b</t>
    </r>
  </si>
  <si>
    <t>C250*75*20*2.0</t>
  </si>
  <si>
    <t>HM390*300*10*16</t>
  </si>
  <si>
    <t>80*80*6</t>
  </si>
  <si>
    <r>
      <t>∠</t>
    </r>
    <r>
      <rPr>
        <sz val="8"/>
        <color indexed="8"/>
        <rFont val="Times New Roman"/>
        <family val="1"/>
      </rPr>
      <t>63*8</t>
    </r>
  </si>
  <si>
    <r>
      <t>∠</t>
    </r>
    <r>
      <rPr>
        <sz val="8"/>
        <color indexed="8"/>
        <rFont val="Times New Roman"/>
        <family val="1"/>
      </rPr>
      <t>80*50*7</t>
    </r>
  </si>
  <si>
    <r>
      <t>［</t>
    </r>
    <r>
      <rPr>
        <sz val="10"/>
        <color indexed="8"/>
        <rFont val="Times New Roman"/>
        <family val="1"/>
      </rPr>
      <t>40a</t>
    </r>
  </si>
  <si>
    <r>
      <t>Ⅰ</t>
    </r>
    <r>
      <rPr>
        <sz val="10"/>
        <color indexed="8"/>
        <rFont val="Times New Roman"/>
        <family val="1"/>
      </rPr>
      <t>50c</t>
    </r>
  </si>
  <si>
    <t>C250*75*20*2.2</t>
  </si>
  <si>
    <t>HM440*300*11*18</t>
  </si>
  <si>
    <t>90*40*2.5</t>
  </si>
  <si>
    <r>
      <t>∠</t>
    </r>
    <r>
      <rPr>
        <sz val="8"/>
        <color indexed="8"/>
        <rFont val="Times New Roman"/>
        <family val="1"/>
      </rPr>
      <t>63*10</t>
    </r>
  </si>
  <si>
    <r>
      <t>∠</t>
    </r>
    <r>
      <rPr>
        <sz val="8"/>
        <color indexed="8"/>
        <rFont val="Times New Roman"/>
        <family val="1"/>
      </rPr>
      <t>80*50*8</t>
    </r>
  </si>
  <si>
    <r>
      <t>［</t>
    </r>
    <r>
      <rPr>
        <sz val="10"/>
        <color indexed="8"/>
        <rFont val="Times New Roman"/>
        <family val="1"/>
      </rPr>
      <t>40b</t>
    </r>
  </si>
  <si>
    <r>
      <t>Ⅰ</t>
    </r>
    <r>
      <rPr>
        <sz val="10"/>
        <color indexed="8"/>
        <rFont val="Times New Roman"/>
        <family val="1"/>
      </rPr>
      <t>56a</t>
    </r>
  </si>
  <si>
    <t>C250*75*20*2.5</t>
  </si>
  <si>
    <t>HM482*300*11*15</t>
  </si>
  <si>
    <t>90*60*5</t>
  </si>
  <si>
    <r>
      <t>∠</t>
    </r>
    <r>
      <rPr>
        <sz val="8"/>
        <color indexed="8"/>
        <rFont val="Times New Roman"/>
        <family val="1"/>
      </rPr>
      <t>70*4</t>
    </r>
  </si>
  <si>
    <r>
      <t>∠</t>
    </r>
    <r>
      <rPr>
        <sz val="8"/>
        <color indexed="8"/>
        <rFont val="Times New Roman"/>
        <family val="1"/>
      </rPr>
      <t>90*56*5</t>
    </r>
  </si>
  <si>
    <r>
      <t>［</t>
    </r>
    <r>
      <rPr>
        <sz val="10"/>
        <color indexed="8"/>
        <rFont val="Times New Roman"/>
        <family val="1"/>
      </rPr>
      <t>40c</t>
    </r>
  </si>
  <si>
    <r>
      <t>Ⅰ</t>
    </r>
    <r>
      <rPr>
        <sz val="10"/>
        <color indexed="8"/>
        <rFont val="Times New Roman"/>
        <family val="1"/>
      </rPr>
      <t>56b</t>
    </r>
  </si>
  <si>
    <t>HM488*300*11*18</t>
  </si>
  <si>
    <t>100*60*3</t>
  </si>
  <si>
    <r>
      <t>∠</t>
    </r>
    <r>
      <rPr>
        <sz val="8"/>
        <color indexed="8"/>
        <rFont val="Times New Roman"/>
        <family val="1"/>
      </rPr>
      <t>70*5</t>
    </r>
  </si>
  <si>
    <r>
      <t>∠</t>
    </r>
    <r>
      <rPr>
        <sz val="8"/>
        <color indexed="8"/>
        <rFont val="Times New Roman"/>
        <family val="1"/>
      </rPr>
      <t>90*56*6</t>
    </r>
  </si>
  <si>
    <r>
      <t>Ⅰ</t>
    </r>
    <r>
      <rPr>
        <sz val="10"/>
        <color indexed="8"/>
        <rFont val="Times New Roman"/>
        <family val="1"/>
      </rPr>
      <t>56c</t>
    </r>
  </si>
  <si>
    <t>HM582*300*12*17</t>
  </si>
  <si>
    <t>100*60*4</t>
  </si>
  <si>
    <r>
      <t>∠</t>
    </r>
    <r>
      <rPr>
        <sz val="8"/>
        <color indexed="8"/>
        <rFont val="Times New Roman"/>
        <family val="1"/>
      </rPr>
      <t>70*6</t>
    </r>
  </si>
  <si>
    <r>
      <t>∠</t>
    </r>
    <r>
      <rPr>
        <sz val="8"/>
        <color indexed="8"/>
        <rFont val="Times New Roman"/>
        <family val="1"/>
      </rPr>
      <t>90*56*7</t>
    </r>
  </si>
  <si>
    <r>
      <t>Ⅰ</t>
    </r>
    <r>
      <rPr>
        <sz val="10"/>
        <color indexed="8"/>
        <rFont val="Times New Roman"/>
        <family val="1"/>
      </rPr>
      <t>63a</t>
    </r>
  </si>
  <si>
    <t>HM588*300*12*20</t>
  </si>
  <si>
    <t>100*60*5</t>
  </si>
  <si>
    <r>
      <t>∠</t>
    </r>
    <r>
      <rPr>
        <sz val="8"/>
        <color indexed="8"/>
        <rFont val="Times New Roman"/>
        <family val="1"/>
      </rPr>
      <t>70*7</t>
    </r>
  </si>
  <si>
    <r>
      <t>∠</t>
    </r>
    <r>
      <rPr>
        <sz val="8"/>
        <color indexed="8"/>
        <rFont val="Times New Roman"/>
        <family val="1"/>
      </rPr>
      <t>90*56*8</t>
    </r>
  </si>
  <si>
    <r>
      <t>Ⅰ</t>
    </r>
    <r>
      <rPr>
        <sz val="10"/>
        <color indexed="8"/>
        <rFont val="Times New Roman"/>
        <family val="1"/>
      </rPr>
      <t>63b</t>
    </r>
  </si>
  <si>
    <t>HM594*302*14*23</t>
  </si>
  <si>
    <t>100*60*4.5</t>
  </si>
  <si>
    <r>
      <t>∠</t>
    </r>
    <r>
      <rPr>
        <sz val="8"/>
        <color indexed="8"/>
        <rFont val="Times New Roman"/>
        <family val="1"/>
      </rPr>
      <t>70*8</t>
    </r>
  </si>
  <si>
    <r>
      <t>∠</t>
    </r>
    <r>
      <rPr>
        <sz val="8"/>
        <color indexed="8"/>
        <rFont val="Times New Roman"/>
        <family val="1"/>
      </rPr>
      <t>100*63*6</t>
    </r>
  </si>
  <si>
    <r>
      <t>Ⅰ</t>
    </r>
    <r>
      <rPr>
        <sz val="10"/>
        <color indexed="8"/>
        <rFont val="Times New Roman"/>
        <family val="1"/>
      </rPr>
      <t>63c</t>
    </r>
  </si>
  <si>
    <t>HN100*50*5*7</t>
  </si>
  <si>
    <t>100*100*4</t>
  </si>
  <si>
    <r>
      <t>∠</t>
    </r>
    <r>
      <rPr>
        <sz val="8"/>
        <color indexed="8"/>
        <rFont val="Times New Roman"/>
        <family val="1"/>
      </rPr>
      <t>75*5</t>
    </r>
  </si>
  <si>
    <r>
      <t>∠</t>
    </r>
    <r>
      <rPr>
        <sz val="8"/>
        <color indexed="8"/>
        <rFont val="Times New Roman"/>
        <family val="1"/>
      </rPr>
      <t>100*63*7</t>
    </r>
  </si>
  <si>
    <t>HN125*60*6*8</t>
  </si>
  <si>
    <t>100*100*8</t>
  </si>
  <si>
    <r>
      <t>∠</t>
    </r>
    <r>
      <rPr>
        <sz val="8"/>
        <color indexed="8"/>
        <rFont val="Times New Roman"/>
        <family val="1"/>
      </rPr>
      <t>75*6</t>
    </r>
  </si>
  <si>
    <r>
      <t>∠</t>
    </r>
    <r>
      <rPr>
        <sz val="8"/>
        <color indexed="8"/>
        <rFont val="Times New Roman"/>
        <family val="1"/>
      </rPr>
      <t>100*63*8</t>
    </r>
  </si>
  <si>
    <t>HN150*75*5*7</t>
  </si>
  <si>
    <t>120*120*4</t>
  </si>
  <si>
    <r>
      <t>∠</t>
    </r>
    <r>
      <rPr>
        <sz val="8"/>
        <color indexed="8"/>
        <rFont val="Times New Roman"/>
        <family val="1"/>
      </rPr>
      <t>75*7</t>
    </r>
  </si>
  <si>
    <r>
      <t>∠</t>
    </r>
    <r>
      <rPr>
        <sz val="8"/>
        <color indexed="8"/>
        <rFont val="Times New Roman"/>
        <family val="1"/>
      </rPr>
      <t>100*63*10</t>
    </r>
  </si>
  <si>
    <t>HN175*90*5*8</t>
  </si>
  <si>
    <t>160*80*4.5</t>
  </si>
  <si>
    <r>
      <t>∠</t>
    </r>
    <r>
      <rPr>
        <sz val="8"/>
        <color indexed="8"/>
        <rFont val="Times New Roman"/>
        <family val="1"/>
      </rPr>
      <t>75*8</t>
    </r>
  </si>
  <si>
    <r>
      <t>∠</t>
    </r>
    <r>
      <rPr>
        <sz val="8"/>
        <color indexed="8"/>
        <rFont val="Times New Roman"/>
        <family val="1"/>
      </rPr>
      <t>100*80*6</t>
    </r>
  </si>
  <si>
    <t>HN198*99*4.5*7</t>
  </si>
  <si>
    <t>160*160*4.5</t>
  </si>
  <si>
    <r>
      <t>∠</t>
    </r>
    <r>
      <rPr>
        <sz val="8"/>
        <color indexed="8"/>
        <rFont val="Times New Roman"/>
        <family val="1"/>
      </rPr>
      <t>75*10</t>
    </r>
  </si>
  <si>
    <r>
      <t>∠</t>
    </r>
    <r>
      <rPr>
        <sz val="8"/>
        <color indexed="8"/>
        <rFont val="Times New Roman"/>
        <family val="1"/>
      </rPr>
      <t>100*80*7</t>
    </r>
  </si>
  <si>
    <t>HN200*100*5.5*8</t>
  </si>
  <si>
    <t>220*80*6</t>
  </si>
  <si>
    <r>
      <t>∠</t>
    </r>
    <r>
      <rPr>
        <sz val="8"/>
        <color indexed="8"/>
        <rFont val="Times New Roman"/>
        <family val="1"/>
      </rPr>
      <t>80*5</t>
    </r>
  </si>
  <si>
    <r>
      <t>∠</t>
    </r>
    <r>
      <rPr>
        <sz val="8"/>
        <color indexed="8"/>
        <rFont val="Times New Roman"/>
        <family val="1"/>
      </rPr>
      <t>100*80*8</t>
    </r>
  </si>
  <si>
    <t>HN248*124*5*8</t>
  </si>
  <si>
    <r>
      <t>∠</t>
    </r>
    <r>
      <rPr>
        <sz val="8"/>
        <color indexed="8"/>
        <rFont val="Times New Roman"/>
        <family val="1"/>
      </rPr>
      <t>80*6</t>
    </r>
  </si>
  <si>
    <r>
      <t>∠</t>
    </r>
    <r>
      <rPr>
        <sz val="8"/>
        <color indexed="8"/>
        <rFont val="Times New Roman"/>
        <family val="1"/>
      </rPr>
      <t>100*80*10</t>
    </r>
  </si>
  <si>
    <t>HN250*125*6*9</t>
  </si>
  <si>
    <r>
      <t>∠</t>
    </r>
    <r>
      <rPr>
        <sz val="8"/>
        <color indexed="8"/>
        <rFont val="Times New Roman"/>
        <family val="1"/>
      </rPr>
      <t>80*7</t>
    </r>
  </si>
  <si>
    <r>
      <t>∠</t>
    </r>
    <r>
      <rPr>
        <sz val="8"/>
        <color indexed="8"/>
        <rFont val="Times New Roman"/>
        <family val="1"/>
      </rPr>
      <t>110*70*6</t>
    </r>
  </si>
  <si>
    <t>HN298*149*5.5*8</t>
  </si>
  <si>
    <r>
      <t>∠</t>
    </r>
    <r>
      <rPr>
        <sz val="8"/>
        <color indexed="8"/>
        <rFont val="Times New Roman"/>
        <family val="1"/>
      </rPr>
      <t>80*8</t>
    </r>
  </si>
  <si>
    <r>
      <t>∠</t>
    </r>
    <r>
      <rPr>
        <sz val="8"/>
        <color indexed="8"/>
        <rFont val="Times New Roman"/>
        <family val="1"/>
      </rPr>
      <t>110*70*7</t>
    </r>
  </si>
  <si>
    <t>HN300*150*6.5*9</t>
  </si>
  <si>
    <r>
      <t>∠</t>
    </r>
    <r>
      <rPr>
        <sz val="8"/>
        <color indexed="8"/>
        <rFont val="Times New Roman"/>
        <family val="1"/>
      </rPr>
      <t>80*10</t>
    </r>
  </si>
  <si>
    <r>
      <t>∠</t>
    </r>
    <r>
      <rPr>
        <sz val="8"/>
        <color indexed="8"/>
        <rFont val="Times New Roman"/>
        <family val="1"/>
      </rPr>
      <t>110*70*8</t>
    </r>
  </si>
  <si>
    <t>HN346*174*6*9</t>
  </si>
  <si>
    <r>
      <t>∠</t>
    </r>
    <r>
      <rPr>
        <sz val="8"/>
        <color indexed="8"/>
        <rFont val="Times New Roman"/>
        <family val="1"/>
      </rPr>
      <t>90*6</t>
    </r>
  </si>
  <si>
    <r>
      <t>∠</t>
    </r>
    <r>
      <rPr>
        <sz val="8"/>
        <color indexed="8"/>
        <rFont val="Times New Roman"/>
        <family val="1"/>
      </rPr>
      <t>110*70*10</t>
    </r>
  </si>
  <si>
    <t>HN350*175*7*11</t>
  </si>
  <si>
    <r>
      <t>∠</t>
    </r>
    <r>
      <rPr>
        <sz val="8"/>
        <color indexed="8"/>
        <rFont val="Times New Roman"/>
        <family val="1"/>
      </rPr>
      <t>90*7</t>
    </r>
  </si>
  <si>
    <r>
      <t>∠</t>
    </r>
    <r>
      <rPr>
        <sz val="8"/>
        <color indexed="8"/>
        <rFont val="Times New Roman"/>
        <family val="1"/>
      </rPr>
      <t>125*80*7</t>
    </r>
  </si>
  <si>
    <t>HN400*150*8*13</t>
  </si>
  <si>
    <r>
      <t>∠</t>
    </r>
    <r>
      <rPr>
        <sz val="8"/>
        <color indexed="8"/>
        <rFont val="Times New Roman"/>
        <family val="1"/>
      </rPr>
      <t>90*8</t>
    </r>
  </si>
  <si>
    <r>
      <t>∠</t>
    </r>
    <r>
      <rPr>
        <sz val="8"/>
        <color indexed="8"/>
        <rFont val="Times New Roman"/>
        <family val="1"/>
      </rPr>
      <t>125*80*8</t>
    </r>
  </si>
  <si>
    <t>HN396*199*7*11</t>
  </si>
  <si>
    <r>
      <t>∠</t>
    </r>
    <r>
      <rPr>
        <sz val="8"/>
        <color indexed="8"/>
        <rFont val="Times New Roman"/>
        <family val="1"/>
      </rPr>
      <t>90*10</t>
    </r>
  </si>
  <si>
    <r>
      <t>∠</t>
    </r>
    <r>
      <rPr>
        <sz val="8"/>
        <color indexed="8"/>
        <rFont val="Times New Roman"/>
        <family val="1"/>
      </rPr>
      <t>125*80*10</t>
    </r>
  </si>
  <si>
    <t>HN400*200*8*13</t>
  </si>
  <si>
    <r>
      <t>∠</t>
    </r>
    <r>
      <rPr>
        <sz val="8"/>
        <color indexed="8"/>
        <rFont val="Times New Roman"/>
        <family val="1"/>
      </rPr>
      <t>90*12</t>
    </r>
  </si>
  <si>
    <r>
      <t>∠</t>
    </r>
    <r>
      <rPr>
        <sz val="8"/>
        <color indexed="8"/>
        <rFont val="Times New Roman"/>
        <family val="1"/>
      </rPr>
      <t>125*80*12</t>
    </r>
  </si>
  <si>
    <t>HN450*150*9*14</t>
  </si>
  <si>
    <r>
      <t>∠</t>
    </r>
    <r>
      <rPr>
        <sz val="8"/>
        <color indexed="8"/>
        <rFont val="Times New Roman"/>
        <family val="1"/>
      </rPr>
      <t>100*6</t>
    </r>
  </si>
  <si>
    <r>
      <t>∠</t>
    </r>
    <r>
      <rPr>
        <sz val="8"/>
        <color indexed="8"/>
        <rFont val="Times New Roman"/>
        <family val="1"/>
      </rPr>
      <t>140*90*8</t>
    </r>
  </si>
  <si>
    <t>HN446*199*8*12</t>
  </si>
  <si>
    <r>
      <t>∠</t>
    </r>
    <r>
      <rPr>
        <sz val="8"/>
        <color indexed="8"/>
        <rFont val="Times New Roman"/>
        <family val="1"/>
      </rPr>
      <t>100*7</t>
    </r>
  </si>
  <si>
    <r>
      <t>∠</t>
    </r>
    <r>
      <rPr>
        <sz val="8"/>
        <color indexed="8"/>
        <rFont val="Times New Roman"/>
        <family val="1"/>
      </rPr>
      <t>140*90*10</t>
    </r>
  </si>
  <si>
    <t>HN450*200*9*14</t>
  </si>
  <si>
    <r>
      <t>∠</t>
    </r>
    <r>
      <rPr>
        <sz val="8"/>
        <color indexed="8"/>
        <rFont val="Times New Roman"/>
        <family val="1"/>
      </rPr>
      <t>100*8</t>
    </r>
  </si>
  <si>
    <r>
      <t>∠</t>
    </r>
    <r>
      <rPr>
        <sz val="8"/>
        <color indexed="8"/>
        <rFont val="Times New Roman"/>
        <family val="1"/>
      </rPr>
      <t>140*90*12</t>
    </r>
  </si>
  <si>
    <t>HN500*150*10*16</t>
  </si>
  <si>
    <r>
      <t>∠</t>
    </r>
    <r>
      <rPr>
        <sz val="8"/>
        <color indexed="8"/>
        <rFont val="Times New Roman"/>
        <family val="1"/>
      </rPr>
      <t>100*10</t>
    </r>
  </si>
  <si>
    <r>
      <t>∠</t>
    </r>
    <r>
      <rPr>
        <sz val="8"/>
        <color indexed="8"/>
        <rFont val="Times New Roman"/>
        <family val="1"/>
      </rPr>
      <t>140*90*14</t>
    </r>
  </si>
  <si>
    <t>HN496*199*9*14</t>
  </si>
  <si>
    <r>
      <t>∠</t>
    </r>
    <r>
      <rPr>
        <sz val="8"/>
        <color indexed="8"/>
        <rFont val="Times New Roman"/>
        <family val="1"/>
      </rPr>
      <t>100*12</t>
    </r>
  </si>
  <si>
    <r>
      <t>∠</t>
    </r>
    <r>
      <rPr>
        <sz val="8"/>
        <color indexed="8"/>
        <rFont val="Times New Roman"/>
        <family val="1"/>
      </rPr>
      <t>160*100*10</t>
    </r>
  </si>
  <si>
    <t>HN500*200*10*16</t>
  </si>
  <si>
    <r>
      <t>∠</t>
    </r>
    <r>
      <rPr>
        <sz val="8"/>
        <color indexed="8"/>
        <rFont val="Times New Roman"/>
        <family val="1"/>
      </rPr>
      <t>100*14</t>
    </r>
  </si>
  <si>
    <r>
      <t>∠</t>
    </r>
    <r>
      <rPr>
        <sz val="8"/>
        <color indexed="8"/>
        <rFont val="Times New Roman"/>
        <family val="1"/>
      </rPr>
      <t>160*100*12</t>
    </r>
  </si>
  <si>
    <t>HN506*201*11*19</t>
  </si>
  <si>
    <r>
      <t>∠</t>
    </r>
    <r>
      <rPr>
        <sz val="8"/>
        <color indexed="8"/>
        <rFont val="Times New Roman"/>
        <family val="1"/>
      </rPr>
      <t>100*16</t>
    </r>
  </si>
  <si>
    <r>
      <t>∠</t>
    </r>
    <r>
      <rPr>
        <sz val="8"/>
        <color indexed="8"/>
        <rFont val="Times New Roman"/>
        <family val="1"/>
      </rPr>
      <t>160*100*14</t>
    </r>
  </si>
  <si>
    <t>HN596*199*10*15</t>
  </si>
  <si>
    <r>
      <t>∠</t>
    </r>
    <r>
      <rPr>
        <sz val="8"/>
        <color indexed="8"/>
        <rFont val="Times New Roman"/>
        <family val="1"/>
      </rPr>
      <t>110*7</t>
    </r>
  </si>
  <si>
    <r>
      <t>∠</t>
    </r>
    <r>
      <rPr>
        <sz val="8"/>
        <color indexed="8"/>
        <rFont val="Times New Roman"/>
        <family val="1"/>
      </rPr>
      <t>160*100*16</t>
    </r>
  </si>
  <si>
    <t>HN600*200*11*17</t>
  </si>
  <si>
    <r>
      <t>∠</t>
    </r>
    <r>
      <rPr>
        <sz val="8"/>
        <color indexed="8"/>
        <rFont val="Times New Roman"/>
        <family val="1"/>
      </rPr>
      <t>110*8</t>
    </r>
  </si>
  <si>
    <r>
      <t>∠</t>
    </r>
    <r>
      <rPr>
        <sz val="8"/>
        <color indexed="8"/>
        <rFont val="Times New Roman"/>
        <family val="1"/>
      </rPr>
      <t>180*110*10</t>
    </r>
  </si>
  <si>
    <t>HN606*201*12*20</t>
  </si>
  <si>
    <r>
      <t>∠</t>
    </r>
    <r>
      <rPr>
        <sz val="8"/>
        <color indexed="8"/>
        <rFont val="Times New Roman"/>
        <family val="1"/>
      </rPr>
      <t>110*10</t>
    </r>
  </si>
  <si>
    <r>
      <t>∠</t>
    </r>
    <r>
      <rPr>
        <sz val="8"/>
        <color indexed="8"/>
        <rFont val="Times New Roman"/>
        <family val="1"/>
      </rPr>
      <t>180*110*12</t>
    </r>
  </si>
  <si>
    <t>HN692*300*13*20</t>
  </si>
  <si>
    <r>
      <t>∠</t>
    </r>
    <r>
      <rPr>
        <sz val="8"/>
        <color indexed="8"/>
        <rFont val="Times New Roman"/>
        <family val="1"/>
      </rPr>
      <t>110*12</t>
    </r>
  </si>
  <si>
    <r>
      <t>∠</t>
    </r>
    <r>
      <rPr>
        <sz val="8"/>
        <color indexed="8"/>
        <rFont val="Times New Roman"/>
        <family val="1"/>
      </rPr>
      <t>180*110*14</t>
    </r>
  </si>
  <si>
    <t>HN700*300*13*24</t>
  </si>
  <si>
    <r>
      <t>∠</t>
    </r>
    <r>
      <rPr>
        <sz val="8"/>
        <color indexed="8"/>
        <rFont val="Times New Roman"/>
        <family val="1"/>
      </rPr>
      <t>110*14</t>
    </r>
  </si>
  <si>
    <r>
      <t>∠</t>
    </r>
    <r>
      <rPr>
        <sz val="8"/>
        <color indexed="8"/>
        <rFont val="Times New Roman"/>
        <family val="1"/>
      </rPr>
      <t>180*110*16</t>
    </r>
  </si>
  <si>
    <t>HN792*300*14*22</t>
  </si>
  <si>
    <r>
      <t>∠</t>
    </r>
    <r>
      <rPr>
        <sz val="8"/>
        <color indexed="8"/>
        <rFont val="Times New Roman"/>
        <family val="1"/>
      </rPr>
      <t>125*8</t>
    </r>
  </si>
  <si>
    <r>
      <t>∠</t>
    </r>
    <r>
      <rPr>
        <sz val="8"/>
        <color indexed="8"/>
        <rFont val="Times New Roman"/>
        <family val="1"/>
      </rPr>
      <t>200*125*12</t>
    </r>
  </si>
  <si>
    <t>HN800*300*14*26</t>
  </si>
  <si>
    <r>
      <t>∠</t>
    </r>
    <r>
      <rPr>
        <sz val="8"/>
        <color indexed="8"/>
        <rFont val="Times New Roman"/>
        <family val="1"/>
      </rPr>
      <t>125*10</t>
    </r>
  </si>
  <si>
    <r>
      <t>∠</t>
    </r>
    <r>
      <rPr>
        <sz val="8"/>
        <color indexed="8"/>
        <rFont val="Times New Roman"/>
        <family val="1"/>
      </rPr>
      <t>200*125*14</t>
    </r>
  </si>
  <si>
    <t>HN890*299*15*23</t>
  </si>
  <si>
    <r>
      <t>∠</t>
    </r>
    <r>
      <rPr>
        <sz val="8"/>
        <color indexed="8"/>
        <rFont val="Times New Roman"/>
        <family val="1"/>
      </rPr>
      <t>125*12</t>
    </r>
  </si>
  <si>
    <r>
      <t>∠</t>
    </r>
    <r>
      <rPr>
        <sz val="8"/>
        <color indexed="8"/>
        <rFont val="Times New Roman"/>
        <family val="1"/>
      </rPr>
      <t>200*125*16</t>
    </r>
  </si>
  <si>
    <t>HN900*300*16*28</t>
  </si>
  <si>
    <r>
      <t>∠</t>
    </r>
    <r>
      <rPr>
        <sz val="8"/>
        <color indexed="8"/>
        <rFont val="Times New Roman"/>
        <family val="1"/>
      </rPr>
      <t>125*14</t>
    </r>
  </si>
  <si>
    <r>
      <t>∠</t>
    </r>
    <r>
      <rPr>
        <sz val="8"/>
        <color indexed="8"/>
        <rFont val="Times New Roman"/>
        <family val="1"/>
      </rPr>
      <t>200*125*18</t>
    </r>
  </si>
  <si>
    <t>HN912*302*18*34</t>
  </si>
  <si>
    <r>
      <t>∠</t>
    </r>
    <r>
      <rPr>
        <sz val="8"/>
        <color indexed="8"/>
        <rFont val="Times New Roman"/>
        <family val="1"/>
      </rPr>
      <t>140*10</t>
    </r>
  </si>
  <si>
    <r>
      <t>∠</t>
    </r>
    <r>
      <rPr>
        <sz val="8"/>
        <color indexed="8"/>
        <rFont val="Times New Roman"/>
        <family val="1"/>
      </rPr>
      <t>140*12</t>
    </r>
  </si>
  <si>
    <r>
      <t>∠</t>
    </r>
    <r>
      <rPr>
        <sz val="8"/>
        <color indexed="8"/>
        <rFont val="Times New Roman"/>
        <family val="1"/>
      </rPr>
      <t>140*14</t>
    </r>
  </si>
  <si>
    <r>
      <t>∠</t>
    </r>
    <r>
      <rPr>
        <sz val="8"/>
        <color indexed="8"/>
        <rFont val="Times New Roman"/>
        <family val="1"/>
      </rPr>
      <t>140*16</t>
    </r>
  </si>
  <si>
    <r>
      <t>∠</t>
    </r>
    <r>
      <rPr>
        <sz val="8"/>
        <color indexed="8"/>
        <rFont val="Times New Roman"/>
        <family val="1"/>
      </rPr>
      <t>160*10</t>
    </r>
  </si>
  <si>
    <r>
      <t>∠</t>
    </r>
    <r>
      <rPr>
        <sz val="8"/>
        <color indexed="8"/>
        <rFont val="Times New Roman"/>
        <family val="1"/>
      </rPr>
      <t>160*12</t>
    </r>
  </si>
  <si>
    <r>
      <t>∠</t>
    </r>
    <r>
      <rPr>
        <sz val="8"/>
        <color indexed="8"/>
        <rFont val="Times New Roman"/>
        <family val="1"/>
      </rPr>
      <t>160*14</t>
    </r>
  </si>
  <si>
    <r>
      <t>∠</t>
    </r>
    <r>
      <rPr>
        <sz val="8"/>
        <color indexed="8"/>
        <rFont val="Times New Roman"/>
        <family val="1"/>
      </rPr>
      <t>160*16</t>
    </r>
  </si>
  <si>
    <r>
      <t>∠</t>
    </r>
    <r>
      <rPr>
        <sz val="8"/>
        <color indexed="8"/>
        <rFont val="Times New Roman"/>
        <family val="1"/>
      </rPr>
      <t>180*12</t>
    </r>
  </si>
  <si>
    <r>
      <t>∠</t>
    </r>
    <r>
      <rPr>
        <sz val="8"/>
        <color indexed="8"/>
        <rFont val="Times New Roman"/>
        <family val="1"/>
      </rPr>
      <t>180*14</t>
    </r>
  </si>
  <si>
    <r>
      <t>∠</t>
    </r>
    <r>
      <rPr>
        <sz val="8"/>
        <color indexed="8"/>
        <rFont val="Times New Roman"/>
        <family val="1"/>
      </rPr>
      <t>180*16</t>
    </r>
  </si>
  <si>
    <r>
      <t>∠</t>
    </r>
    <r>
      <rPr>
        <sz val="8"/>
        <color indexed="8"/>
        <rFont val="Times New Roman"/>
        <family val="1"/>
      </rPr>
      <t>180*18</t>
    </r>
  </si>
  <si>
    <r>
      <t>∠</t>
    </r>
    <r>
      <rPr>
        <sz val="8"/>
        <color indexed="8"/>
        <rFont val="Times New Roman"/>
        <family val="1"/>
      </rPr>
      <t>200*14</t>
    </r>
  </si>
  <si>
    <r>
      <t>∠</t>
    </r>
    <r>
      <rPr>
        <sz val="8"/>
        <color indexed="8"/>
        <rFont val="Times New Roman"/>
        <family val="1"/>
      </rPr>
      <t>200*16</t>
    </r>
  </si>
  <si>
    <r>
      <t>∠</t>
    </r>
    <r>
      <rPr>
        <sz val="8"/>
        <color indexed="8"/>
        <rFont val="Times New Roman"/>
        <family val="1"/>
      </rPr>
      <t>200*18</t>
    </r>
  </si>
  <si>
    <r>
      <t>∠</t>
    </r>
    <r>
      <rPr>
        <sz val="8"/>
        <color indexed="8"/>
        <rFont val="Times New Roman"/>
        <family val="1"/>
      </rPr>
      <t>200*20</t>
    </r>
  </si>
  <si>
    <r>
      <t>∠</t>
    </r>
    <r>
      <rPr>
        <sz val="8"/>
        <color indexed="8"/>
        <rFont val="Times New Roman"/>
        <family val="1"/>
      </rPr>
      <t>200*24</t>
    </r>
  </si>
  <si>
    <t>有效  宽度（mm）</t>
  </si>
  <si>
    <t>数量（块）</t>
  </si>
  <si>
    <t>下料
长度L（mm）</t>
  </si>
  <si>
    <t>制作部位:屋面夹芯板</t>
  </si>
  <si>
    <t>分管经理：        部门负责人：       审  核：      编制/日期:张莉 2023/3/16</t>
  </si>
  <si>
    <t>JXB-1</t>
  </si>
  <si>
    <t>工程名称：中科铜都公司搬迁升级改造项目-甲类仓库</t>
  </si>
  <si>
    <t>工程名称：中科铜都公司搬迁升级改造项目-丙类仓库</t>
  </si>
  <si>
    <t>100mm厚950型岩棉夹芯镀锌彩钢板（上下基板均为0.5mm厚白灰色镀锌彩钢板）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</si>
</sst>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.000_ "/>
    <numFmt numFmtId="181" formatCode="0.000"/>
    <numFmt numFmtId="182" formatCode="0.0000"/>
    <numFmt numFmtId="183" formatCode="0.0000_ "/>
    <numFmt numFmtId="184" formatCode="0.0"/>
    <numFmt numFmtId="185" formatCode="0.0_ "/>
    <numFmt numFmtId="186" formatCode="0.00;_氀"/>
    <numFmt numFmtId="187" formatCode="0.00_);[Red]\(0.00\)"/>
    <numFmt numFmtId="188" formatCode="0.00_ "/>
    <numFmt numFmtId="189" formatCode="&quot;¥&quot;#,##0.00;\-&quot;¥&quot;#,##0.00"/>
    <numFmt numFmtId="190" formatCode="&quot;¥&quot;#,##0;\\\-&quot;¥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Times New Roman"/>
      <family val="1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8"/>
      <name val="SJQY"/>
      <family val="1"/>
    </font>
    <font>
      <b/>
      <sz val="16"/>
      <color indexed="8"/>
      <name val="宋体"/>
      <family val="0"/>
    </font>
    <font>
      <b/>
      <u val="single"/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0" fontId="4" fillId="0" borderId="16" xfId="0" applyFont="1" applyBorder="1" applyAlignment="1">
      <alignment vertical="center"/>
    </xf>
    <xf numFmtId="180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10" fillId="0" borderId="0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86" fontId="10" fillId="0" borderId="18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186" fontId="10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95" fontId="3" fillId="0" borderId="19" xfId="0" applyNumberFormat="1" applyFont="1" applyFill="1" applyBorder="1" applyAlignment="1">
      <alignment horizontal="center" vertical="center" wrapText="1"/>
    </xf>
    <xf numFmtId="195" fontId="0" fillId="0" borderId="19" xfId="0" applyNumberFormat="1" applyBorder="1" applyAlignment="1">
      <alignment horizontal="center" vertical="center"/>
    </xf>
    <xf numFmtId="195" fontId="0" fillId="0" borderId="0" xfId="0" applyNumberFormat="1" applyAlignment="1">
      <alignment vertical="center"/>
    </xf>
    <xf numFmtId="195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5" fontId="3" fillId="0" borderId="19" xfId="0" applyNumberFormat="1" applyFont="1" applyFill="1" applyBorder="1" applyAlignment="1">
      <alignment horizontal="center" vertical="center"/>
    </xf>
    <xf numFmtId="188" fontId="0" fillId="0" borderId="21" xfId="0" applyNumberFormat="1" applyFont="1" applyFill="1" applyBorder="1" applyAlignment="1">
      <alignment horizontal="center" vertical="center" wrapText="1"/>
    </xf>
    <xf numFmtId="188" fontId="9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6:I32"/>
  <sheetViews>
    <sheetView showZeros="0" tabSelected="1" zoomScalePageLayoutView="0" workbookViewId="0" topLeftCell="A10">
      <selection activeCell="K30" sqref="K30"/>
    </sheetView>
  </sheetViews>
  <sheetFormatPr defaultColWidth="9.00390625" defaultRowHeight="14.25"/>
  <cols>
    <col min="1" max="1" width="9.875" style="63" customWidth="1"/>
    <col min="2" max="2" width="13.375" style="63" customWidth="1"/>
    <col min="3" max="4" width="7.625" style="63" customWidth="1"/>
    <col min="5" max="5" width="8.375" style="99" customWidth="1"/>
    <col min="6" max="6" width="7.75390625" style="99" customWidth="1"/>
    <col min="7" max="7" width="10.375" style="98" customWidth="1"/>
    <col min="8" max="8" width="10.375" style="97" customWidth="1"/>
    <col min="9" max="9" width="23.125" style="63" customWidth="1"/>
    <col min="10" max="15" width="9.00390625" style="62" customWidth="1"/>
    <col min="16" max="16" width="9.00390625" style="91" customWidth="1"/>
    <col min="17" max="17" width="10.50390625" style="91" customWidth="1"/>
    <col min="18" max="18" width="9.00390625" style="62" customWidth="1"/>
    <col min="19" max="19" width="10.375" style="62" customWidth="1"/>
    <col min="20" max="16384" width="9.00390625" style="62" customWidth="1"/>
  </cols>
  <sheetData>
    <row r="15" ht="15" thickBot="1"/>
    <row r="16" spans="1:9" ht="20.25">
      <c r="A16" s="143" t="s">
        <v>0</v>
      </c>
      <c r="B16" s="144"/>
      <c r="C16" s="144"/>
      <c r="D16" s="144"/>
      <c r="E16" s="144"/>
      <c r="F16" s="144"/>
      <c r="G16" s="144"/>
      <c r="H16" s="144"/>
      <c r="I16" s="145"/>
    </row>
    <row r="17" spans="1:9" ht="14.25">
      <c r="A17" s="140" t="s">
        <v>447</v>
      </c>
      <c r="B17" s="141"/>
      <c r="C17" s="141"/>
      <c r="D17" s="141"/>
      <c r="E17" s="141"/>
      <c r="F17" s="141"/>
      <c r="G17" s="141"/>
      <c r="H17" s="141"/>
      <c r="I17" s="142"/>
    </row>
    <row r="18" spans="1:9" ht="14.25">
      <c r="A18" s="137" t="s">
        <v>444</v>
      </c>
      <c r="B18" s="138"/>
      <c r="C18" s="138"/>
      <c r="D18" s="138"/>
      <c r="E18" s="138"/>
      <c r="F18" s="138"/>
      <c r="G18" s="138"/>
      <c r="H18" s="138"/>
      <c r="I18" s="139"/>
    </row>
    <row r="19" spans="1:9" ht="42.75">
      <c r="A19" s="100" t="s">
        <v>1</v>
      </c>
      <c r="B19" s="92" t="s">
        <v>2</v>
      </c>
      <c r="C19" s="93" t="s">
        <v>441</v>
      </c>
      <c r="D19" s="93" t="s">
        <v>3</v>
      </c>
      <c r="E19" s="93" t="s">
        <v>443</v>
      </c>
      <c r="F19" s="93" t="s">
        <v>442</v>
      </c>
      <c r="G19" s="95" t="s">
        <v>4</v>
      </c>
      <c r="H19" s="95" t="s">
        <v>5</v>
      </c>
      <c r="I19" s="101" t="s">
        <v>6</v>
      </c>
    </row>
    <row r="20" spans="1:9" ht="128.25" customHeight="1">
      <c r="A20" s="107" t="s">
        <v>446</v>
      </c>
      <c r="B20" s="108" t="s">
        <v>449</v>
      </c>
      <c r="C20" s="94">
        <v>950</v>
      </c>
      <c r="D20" s="94"/>
      <c r="E20" s="103">
        <v>7638</v>
      </c>
      <c r="F20" s="103">
        <v>86</v>
      </c>
      <c r="G20" s="96"/>
      <c r="H20" s="96">
        <f>F20*E20*C20/1000000</f>
        <v>624.0246</v>
      </c>
      <c r="I20" s="106"/>
    </row>
    <row r="21" spans="1:9" ht="14.25">
      <c r="A21" s="102" t="s">
        <v>7</v>
      </c>
      <c r="B21" s="134"/>
      <c r="C21" s="135"/>
      <c r="D21" s="135"/>
      <c r="E21" s="135"/>
      <c r="F21" s="136"/>
      <c r="G21" s="104">
        <f>SUM(G20:G20)</f>
        <v>0</v>
      </c>
      <c r="H21" s="104">
        <f>SUM(H20:H20)</f>
        <v>624.0246</v>
      </c>
      <c r="I21" s="105"/>
    </row>
    <row r="22" spans="1:9" ht="15" thickBot="1">
      <c r="A22" s="121" t="s">
        <v>445</v>
      </c>
      <c r="B22" s="132"/>
      <c r="C22" s="132"/>
      <c r="D22" s="132"/>
      <c r="E22" s="132"/>
      <c r="F22" s="132"/>
      <c r="G22" s="132"/>
      <c r="H22" s="132"/>
      <c r="I22" s="133"/>
    </row>
    <row r="25" ht="15" thickBot="1"/>
    <row r="26" spans="1:9" ht="20.25">
      <c r="A26" s="112" t="s">
        <v>0</v>
      </c>
      <c r="B26" s="113"/>
      <c r="C26" s="113"/>
      <c r="D26" s="113"/>
      <c r="E26" s="113"/>
      <c r="F26" s="113"/>
      <c r="G26" s="113"/>
      <c r="H26" s="113"/>
      <c r="I26" s="114"/>
    </row>
    <row r="27" spans="1:9" ht="14.25">
      <c r="A27" s="119" t="s">
        <v>448</v>
      </c>
      <c r="B27" s="117"/>
      <c r="C27" s="117"/>
      <c r="D27" s="117"/>
      <c r="E27" s="117"/>
      <c r="F27" s="117"/>
      <c r="G27" s="117"/>
      <c r="H27" s="117"/>
      <c r="I27" s="118"/>
    </row>
    <row r="28" spans="1:9" ht="14.25">
      <c r="A28" s="120" t="s">
        <v>444</v>
      </c>
      <c r="B28" s="115"/>
      <c r="C28" s="115"/>
      <c r="D28" s="115"/>
      <c r="E28" s="115"/>
      <c r="F28" s="115"/>
      <c r="G28" s="115"/>
      <c r="H28" s="115"/>
      <c r="I28" s="116"/>
    </row>
    <row r="29" spans="1:9" ht="42.75">
      <c r="A29" s="100" t="s">
        <v>1</v>
      </c>
      <c r="B29" s="92" t="s">
        <v>2</v>
      </c>
      <c r="C29" s="93" t="s">
        <v>441</v>
      </c>
      <c r="D29" s="93" t="s">
        <v>3</v>
      </c>
      <c r="E29" s="93" t="s">
        <v>443</v>
      </c>
      <c r="F29" s="93" t="s">
        <v>442</v>
      </c>
      <c r="G29" s="95" t="s">
        <v>4</v>
      </c>
      <c r="H29" s="95" t="s">
        <v>5</v>
      </c>
      <c r="I29" s="101" t="s">
        <v>6</v>
      </c>
    </row>
    <row r="30" spans="1:9" ht="108" customHeight="1">
      <c r="A30" s="107" t="s">
        <v>446</v>
      </c>
      <c r="B30" s="108" t="s">
        <v>449</v>
      </c>
      <c r="C30" s="94">
        <v>950</v>
      </c>
      <c r="D30" s="94"/>
      <c r="E30" s="103">
        <v>4623</v>
      </c>
      <c r="F30" s="103">
        <v>86</v>
      </c>
      <c r="G30" s="96"/>
      <c r="H30" s="96">
        <f>F30*E30*C30/1000000</f>
        <v>377.6991</v>
      </c>
      <c r="I30" s="106"/>
    </row>
    <row r="31" spans="1:9" ht="14.25">
      <c r="A31" s="102" t="s">
        <v>7</v>
      </c>
      <c r="B31" s="109"/>
      <c r="C31" s="109"/>
      <c r="D31" s="109"/>
      <c r="E31" s="109"/>
      <c r="F31" s="109"/>
      <c r="G31" s="104">
        <f>SUM(G30:G30)</f>
        <v>0</v>
      </c>
      <c r="H31" s="104">
        <f>SUM(H30:H30)</f>
        <v>377.6991</v>
      </c>
      <c r="I31" s="105"/>
    </row>
    <row r="32" spans="1:9" ht="15" thickBot="1">
      <c r="A32" s="121" t="s">
        <v>445</v>
      </c>
      <c r="B32" s="110"/>
      <c r="C32" s="110"/>
      <c r="D32" s="110"/>
      <c r="E32" s="110"/>
      <c r="F32" s="110"/>
      <c r="G32" s="110"/>
      <c r="H32" s="110"/>
      <c r="I32" s="111"/>
    </row>
  </sheetData>
  <sheetProtection/>
  <mergeCells count="10">
    <mergeCell ref="A22:I22"/>
    <mergeCell ref="B21:F21"/>
    <mergeCell ref="A18:I18"/>
    <mergeCell ref="A17:I17"/>
    <mergeCell ref="A16:I16"/>
    <mergeCell ref="A27:I27"/>
    <mergeCell ref="A28:I28"/>
    <mergeCell ref="B31:F31"/>
    <mergeCell ref="A32:I32"/>
    <mergeCell ref="A26:I26"/>
  </mergeCells>
  <printOptions/>
  <pageMargins left="0.57" right="0.44" top="0.55" bottom="0.17" header="0.17" footer="0.17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D15" sqref="D15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D19" sqref="D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51"/>
  <sheetViews>
    <sheetView zoomScalePageLayoutView="0" workbookViewId="0" topLeftCell="B83">
      <selection activeCell="D102" sqref="D102"/>
    </sheetView>
  </sheetViews>
  <sheetFormatPr defaultColWidth="9.00390625" defaultRowHeight="14.25"/>
  <cols>
    <col min="1" max="1" width="11.25390625" style="0" customWidth="1"/>
    <col min="3" max="3" width="13.375" style="0" customWidth="1"/>
    <col min="6" max="6" width="9.00390625" style="0" hidden="1" customWidth="1"/>
    <col min="9" max="9" width="19.625" style="0" customWidth="1"/>
    <col min="11" max="11" width="9.50390625" style="0" customWidth="1"/>
    <col min="19" max="22" width="9.00390625" style="0" hidden="1" customWidth="1"/>
  </cols>
  <sheetData>
    <row r="1" spans="1:25" s="62" customFormat="1" ht="15.75" customHeight="1">
      <c r="A1" s="122" t="s">
        <v>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W1" s="89"/>
      <c r="X1" s="90"/>
      <c r="Y1" s="90"/>
    </row>
    <row r="2" spans="1:25" s="63" customFormat="1" ht="15.75">
      <c r="A2" s="64" t="s">
        <v>9</v>
      </c>
      <c r="B2" s="64"/>
      <c r="C2" s="64"/>
      <c r="D2" s="65" t="s">
        <v>10</v>
      </c>
      <c r="E2" s="65" t="s">
        <v>11</v>
      </c>
      <c r="F2" s="65" t="s">
        <v>12</v>
      </c>
      <c r="G2" s="66" t="s">
        <v>13</v>
      </c>
      <c r="H2" s="67" t="s">
        <v>14</v>
      </c>
      <c r="I2" s="67" t="s">
        <v>15</v>
      </c>
      <c r="J2" s="66" t="s">
        <v>13</v>
      </c>
      <c r="K2" s="81" t="s">
        <v>14</v>
      </c>
      <c r="L2" s="81" t="s">
        <v>15</v>
      </c>
      <c r="M2" s="82"/>
      <c r="N2" s="64" t="s">
        <v>9</v>
      </c>
      <c r="O2" s="64"/>
      <c r="P2" s="64"/>
      <c r="Q2" s="65" t="s">
        <v>10</v>
      </c>
      <c r="R2" s="65" t="s">
        <v>11</v>
      </c>
      <c r="S2" s="65" t="s">
        <v>12</v>
      </c>
      <c r="T2" s="66" t="s">
        <v>13</v>
      </c>
      <c r="U2" s="67" t="s">
        <v>14</v>
      </c>
      <c r="V2" s="67" t="s">
        <v>15</v>
      </c>
      <c r="W2" s="66" t="s">
        <v>13</v>
      </c>
      <c r="X2" s="81" t="s">
        <v>14</v>
      </c>
      <c r="Y2" s="81" t="s">
        <v>15</v>
      </c>
    </row>
    <row r="3" spans="1:65" s="62" customFormat="1" ht="15.75">
      <c r="A3" s="64"/>
      <c r="B3" s="64" t="s">
        <v>16</v>
      </c>
      <c r="C3" s="64" t="s">
        <v>17</v>
      </c>
      <c r="D3" s="68">
        <v>400</v>
      </c>
      <c r="E3" s="68"/>
      <c r="F3" s="68" t="str">
        <f aca="true" t="shared" si="0" ref="F3:F12">B3&amp;C3</f>
        <v>—300*8</v>
      </c>
      <c r="G3" s="69" t="str">
        <f aca="true" t="shared" si="1" ref="G3:G12">IF(LEFT(F3,1)="—","钢板"&amp;MID(F3,FIND("*",F3,1)+1,2),)&amp;IF(LEFT(F3,1)="∠",IF(LEN(F3)&gt;7,"不等边角钢","等边角钢"),)&amp;IF(LEFT(F3,1)="φ",IF(LEN(F3)&gt;4,"钢管","钢筋"),)&amp;IF(LEFT(F3,1)="［","槽钢",)&amp;IF(LEFT(F3,1)="Ⅰ","工字钢",)&amp;IF(LEFT(F3,1)="C","C型钢",)&amp;IF(LEFT(F3,1)="H","H型钢",)&amp;IF(LEFT(F3,1)="花","花纹钢板"&amp;MID(F3,FIND("*",F3,1)+1,3),)</f>
        <v>钢板8</v>
      </c>
      <c r="H3" s="70">
        <f>(IF(LEFT(G3,2)="钢板",MID(F3,2,FIND("*",F3)-2)*D3*MID(F3,FIND("*",F3)+1,2)*10^(-9)*7850,0)+IF(LEFT(G3,2)="钢管",PI()*((MID(F3,2,FIND("*",F3,2)-2)/2)^2-(MID(F3,2,FIND("*",F3,2)-2)/2-MID(F3,FIND("*",F3,2)+1,4))^2)*D3*10^(-9)*7850,0)+IF(LEFT(G3,2)="钢筋",ROUND(PI()*(MID(F3,2,3)/2)^2*7850*10^(-6),3)*10^(-3)*D3,0)+IF(LEFT(G3,4)="等边角钢",VLOOKUP(MID(F3,1,7),'数据库'!$A$2:$C$83,3,FALSE)*D3*10^(-3),0)+IF(LEFT(G3,5)="不等边角钢",VLOOKUP(MID(F3,1,11),'数据库'!$D$2:$F$67,3,FALSE)*D3*10^(-3),0)+IF(LEFT(G3,2)="槽钢",VLOOKUP(MID(F3,1,6),'数据库'!$G$2:$I$31,3,FALSE)*D3*10^(-3),0)+IF(LEFT(G3,3)="工字钢",VLOOKUP(LEFT(F3,5),'数据库'!$J$2:$L$35,3,FALSE)*D3*10^(-3),0)+IF(LEFT(G3,3)="C型钢",VLOOKUP(LEFT(F3,14),'数据库'!$M$2:$O$30,3,FALSE)*D3*10^(-3),0)+IF(LEFT(G3,3)="H型钢",VLOOKUP(LEFT(F3,16),'数据库'!$P$2:$R$66,3,FALSE)*D3*10^(-3),0)+IF(LEFT(G3,4)="花纹钢板",VLOOKUP(LEFT(G3,7),'数据库'!$S$2:$T$11,2,FALSE)*MID(F3,5,FIND("*",F3,2)-5)*D3*10^(-6),0))*E3</f>
        <v>0</v>
      </c>
      <c r="I3" s="70">
        <f>(IF(LEFT(G3,2)="钢板",MID(F3,2,FIND("*",F3)-2)*D3*10^(-6)*2,0)+IF(LEFT(G3,2)="钢管",PI()*MID(F3,2,FIND("*",F3)-2)*D3*10^(-6),0)+IF(LEFT(G3,2)="钢筋",PI()*MID(F3,2,3)*D3*10^(-6),0)+IF(LEFT(G3,4)="等边角钢",VLOOKUP(LEFT(F3,7),'数据库'!$A$2:$C$83,2,FALSE)*D3*10^(-3),0)+IF(LEFT(G3,5)="不等边角钢",VLOOKUP(LEFT(F3,11),'数据库'!$D$2:$F$66,2,FALSE)*D3*10^(-3),0)+IF(LEFT(G3,2)="槽钢",VLOOKUP(LEFT(F3,7),'数据库'!$G$2:$I$31,2,FALSE)*D3*10^(-3),0)+IF(LEFT(G3,3)="工字钢",VLOOKUP(LEFT(F3,5),'数据库'!$J$2:$L$35,2,FALSE)*D3*10^(-3))+IF(LEFT(G3,3)="C型钢",VLOOKUP(LEFT(F3,14),'数据库'!$M$2:$O$30,2,FALSE)*D3*10^(-3))+IF(LEFT(G3,3)="H型钢",VLOOKUP(LEFT(F3,16),'数据库'!$P$2:$R$66,2,FALSE)*D3*10^(-3))+IF(LEFT(G3,4)="花纹钢板",MID(F3,5,FIND("*",F3)-5)*D3*10^(-6)*2,0))*E3</f>
        <v>0</v>
      </c>
      <c r="J3" s="83" t="str">
        <f aca="true" t="shared" si="2" ref="J3:J12">G3</f>
        <v>钢板8</v>
      </c>
      <c r="K3" s="84">
        <f aca="true" t="shared" si="3" ref="K3:K12">H3</f>
        <v>0</v>
      </c>
      <c r="L3" s="84">
        <f aca="true" t="shared" si="4" ref="L3:L12">I3</f>
        <v>0</v>
      </c>
      <c r="M3" s="85"/>
      <c r="N3" s="64"/>
      <c r="O3" s="64" t="s">
        <v>16</v>
      </c>
      <c r="P3" s="64" t="s">
        <v>17</v>
      </c>
      <c r="Q3" s="68">
        <v>400</v>
      </c>
      <c r="R3" s="68"/>
      <c r="S3" s="68" t="str">
        <f aca="true" t="shared" si="5" ref="S3:S12">O3&amp;P3</f>
        <v>—300*8</v>
      </c>
      <c r="T3" s="69" t="str">
        <f aca="true" t="shared" si="6" ref="T3:T12">IF(LEFT(S3,1)="—","钢板"&amp;MID(S3,FIND("*",S3,1)+1,2),)&amp;IF(LEFT(S3,1)="∠",IF(LEN(S3)&gt;7,"不等边角钢","等边角钢"),)&amp;IF(LEFT(S3,1)="φ",IF(LEN(S3)&gt;4,"钢管","钢筋"),)&amp;IF(LEFT(S3,1)="［","槽钢",)&amp;IF(LEFT(S3,1)="Ⅰ","工字钢",)&amp;IF(LEFT(S3,1)="C","C型钢",)&amp;IF(LEFT(S3,1)="H","H型钢",)&amp;IF(LEFT(S3,1)="花","花纹钢板"&amp;MID(S3,FIND("*",S3,1)+1,3),)</f>
        <v>钢板8</v>
      </c>
      <c r="U3" s="70">
        <f>(IF(LEFT(T3,2)="钢板",MID(S3,2,FIND("*",S3)-2)*Q3*MID(S3,FIND("*",S3)+1,2)*10^(-9)*7850,0)+IF(LEFT(T3,2)="钢管",PI()*((MID(S3,2,FIND("*",S3,2)-2)/2)^2-(MID(S3,2,FIND("*",S3,2)-2)/2-MID(S3,FIND("*",S3,2)+1,4))^2)*Q3*10^(-9)*7850,0)+IF(LEFT(T3,2)="钢筋",ROUND(PI()*(MID(S3,2,3)/2)^2*7850*10^(-6),3)*10^(-3)*Q3,0)+IF(LEFT(T3,4)="等边角钢",VLOOKUP(MID(S3,1,7),'数据库'!$A$2:$C$83,3,FALSE)*Q3*10^(-3),0)+IF(LEFT(T3,5)="不等边角钢",VLOOKUP(MID(S3,1,11),'数据库'!$D$2:$F$67,3,FALSE)*Q3*10^(-3),0)+IF(LEFT(T3,2)="槽钢",VLOOKUP(MID(S3,1,6),'数据库'!$G$2:$I$31,3,FALSE)*Q3*10^(-3),0)+IF(LEFT(T3,3)="工字钢",VLOOKUP(LEFT(S3,5),'数据库'!$J$2:$L$35,3,FALSE)*Q3*10^(-3),0)+IF(LEFT(T3,3)="C型钢",VLOOKUP(LEFT(S3,14),'数据库'!$M$2:$O$30,3,FALSE)*Q3*10^(-3),0)+IF(LEFT(T3,3)="H型钢",VLOOKUP(LEFT(S3,16),'数据库'!$P$2:$R$66,3,FALSE)*Q3*10^(-3),0)+IF(LEFT(T3,4)="花纹钢板",VLOOKUP(LEFT(T3,7),'数据库'!$S$2:$T$11,2,FALSE)*MID(S3,5,FIND("*",S3,2)-5)*Q3*10^(-6),0))*R3</f>
        <v>0</v>
      </c>
      <c r="V3" s="70">
        <f>(IF(LEFT(T3,2)="钢板",MID(S3,2,FIND("*",S3)-2)*Q3*10^(-6)*2,0)+IF(LEFT(T3,2)="钢管",PI()*MID(S3,2,FIND("*",S3)-2)*Q3*10^(-6),0)+IF(LEFT(T3,2)="钢筋",PI()*MID(S3,2,3)*Q3*10^(-6),0)+IF(LEFT(T3,4)="等边角钢",VLOOKUP(LEFT(S3,7),'数据库'!$A$2:$C$83,2,FALSE)*Q3*10^(-3),0)+IF(LEFT(T3,5)="不等边角钢",VLOOKUP(LEFT(S3,11),'数据库'!$D$2:$F$66,2,FALSE)*Q3*10^(-3),0)+IF(LEFT(T3,2)="槽钢",VLOOKUP(LEFT(S3,7),'数据库'!$G$2:$I$31,2,FALSE)*Q3*10^(-3),0)+IF(LEFT(T3,3)="工字钢",VLOOKUP(LEFT(S3,5),'数据库'!$J$2:$L$35,2,FALSE)*Q3*10^(-3))+IF(LEFT(T3,3)="C型钢",VLOOKUP(LEFT(S3,14),'数据库'!$M$2:$O$30,2,FALSE)*Q3*10^(-3))+IF(LEFT(T3,3)="H型钢",VLOOKUP(LEFT(S3,16),'数据库'!$P$2:$R$66,2,FALSE)*Q3*10^(-3))+IF(LEFT(T3,4)="花纹钢板",MID(S3,5,FIND("*",S3)-5)*Q3*10^(-6)*2,0))*R3</f>
        <v>0</v>
      </c>
      <c r="W3" s="83" t="str">
        <f aca="true" t="shared" si="7" ref="W3:W12">T3</f>
        <v>钢板8</v>
      </c>
      <c r="X3" s="84">
        <f aca="true" t="shared" si="8" ref="X3:X12">U3</f>
        <v>0</v>
      </c>
      <c r="Y3" s="84">
        <f aca="true" t="shared" si="9" ref="Y3:Y12">V3</f>
        <v>0</v>
      </c>
      <c r="BL3" s="62" t="e">
        <f>(IF(LEFT(G3,2)="钢板",MID(#REF!,2,FIND("*",#REF!)-2)*D3*MID(#REF!,FIND("*",#REF!)+1,2)*10^(-9)*7850,0)+IF(LEFT(G3,2)="钢管",PI()*((MID(#REF!,2,FIND("*",#REF!,2)-2)/2)^2-(MID(#REF!,2,FIND("*",#REF!,2)-2)/2-MID(#REF!,FIND("*",#REF!,2)+1,4))^2)*D3*10^(-9)*7850,0)+IF(LEFT(G3,2)="钢筋",ROUND(PI()*(MID(#REF!,2,3)/2)^2*7850*10^(-6),3)*10^(-3)*D3,0)+IF(LEFT(G3,4)="等边角钢",VLOOKUP(MID(#REF!,1,7),'数据库'!$A$2:$C$83,3,FALSE)*D3*10^(-3),0)+IF(LEFT(G3,5)="不等边角钢",VLOOKUP(MID(#REF!,1,11),'数据库'!$D$2:$F$67,3,FALSE)*D3*10^(-3),0)+IF(LEFT(G3,2)="槽钢",VLOOKUP(MID(#REF!,1,6),'数据库'!$G$2:$I$31,3,FALSE)*D3*10^(-3),0)+IF(LEFT(G3,3)="工字钢",VLOOKUP(LEFT(#REF!,5),'数据库'!$J$2:$L$35,3,FALSE)*D3*10^(-3),0))*E3</f>
        <v>#REF!</v>
      </c>
      <c r="BM3" s="62" t="e">
        <f>(IF(LEFT(G3,2)="钢板",MID(#REF!,2,FIND("*",#REF!)-2)*D3*10^(-6)*2,0)+IF(LEFT(G3,2)="钢管",PI()*MID(#REF!,2,FIND("*",#REF!)-2)*D3*10^(-6),0)+IF(LEFT(G3,2)="钢筋",PI()*MID(#REF!,2,3)*D3*10^(-6),0)+IF(LEFT(G3,4)="等边角钢",VLOOKUP(MID(#REF!,1,7),'数据库'!$A$2:$C$83,2,FALSE)*D3*10^(-3),0)+IF(LEFT(G3,5)="不等边角钢",VLOOKUP(MID(#REF!,1,11),'数据库'!$D$2:$F$66,2,FALSE)*D3*10^(-3),0)+IF(LEFT(G3,2)="槽钢",VLOOKUP(MID(#REF!,1,7),'数据库'!$G$2:$I$31,2,FALSE)*D3*10^(-3),0)+IF(LEFT(G3,3)="工字钢",VLOOKUP(MID(#REF!,1,5),'数据库'!$J$2:$L$35,2,FALSE)*D3*10^(-3)))*E3</f>
        <v>#REF!</v>
      </c>
    </row>
    <row r="4" spans="1:25" s="62" customFormat="1" ht="15.75">
      <c r="A4" s="64"/>
      <c r="B4" s="64" t="s">
        <v>18</v>
      </c>
      <c r="C4" s="64" t="s">
        <v>19</v>
      </c>
      <c r="D4" s="68">
        <v>1200</v>
      </c>
      <c r="E4" s="68"/>
      <c r="F4" s="68" t="str">
        <f t="shared" si="0"/>
        <v>φ159*6</v>
      </c>
      <c r="G4" s="69" t="str">
        <f t="shared" si="1"/>
        <v>钢管</v>
      </c>
      <c r="H4" s="70">
        <f>(IF(LEFT(G4,2)="钢板",MID(F4,2,FIND("*",F4)-2)*D4*MID(F4,FIND("*",F4)+1,2)*10^(-9)*7850,0)+IF(LEFT(G4,2)="钢管",PI()*((MID(F4,2,FIND("*",F4,2)-2)/2)^2-(MID(F4,2,FIND("*",F4,2)-2)/2-MID(F4,FIND("*",F4,2)+1,4))^2)*D4*10^(-9)*7850,0)+IF(LEFT(G4,2)="钢筋",ROUND(PI()*(MID(F4,2,3)/2)^2*7850*10^(-6),3)*10^(-3)*D4,0)+IF(LEFT(G4,4)="等边角钢",VLOOKUP(MID(F4,1,7),'数据库'!$A$2:$C$83,3,FALSE)*D4*10^(-3),0)+IF(LEFT(G4,5)="不等边角钢",VLOOKUP(MID(F4,1,11),'数据库'!$D$2:$F$67,3,FALSE)*D4*10^(-3),0)+IF(LEFT(G4,2)="槽钢",VLOOKUP(MID(F4,1,6),'数据库'!$G$2:$I$31,3,FALSE)*D4*10^(-3),0)+IF(LEFT(G4,3)="工字钢",VLOOKUP(LEFT(F4,5),'数据库'!$J$2:$L$35,3,FALSE)*D4*10^(-3),0)+IF(LEFT(G4,3)="C型钢",VLOOKUP(LEFT(F4,14),'数据库'!$M$2:$O$30,3,FALSE)*D4*10^(-3),0)+IF(LEFT(G4,3)="H型钢",VLOOKUP(LEFT(F4,16),'数据库'!$P$2:$R$66,3,FALSE)*D4*10^(-3),0)+IF(LEFT(G4,4)="花纹钢板",VLOOKUP(LEFT(G4,7),'数据库'!$S$2:$T$11,2,FALSE)*MID(F4,5,FIND("*",F4,2)-5)*D4*10^(-6),0))*E4</f>
        <v>0</v>
      </c>
      <c r="I4" s="70">
        <f>(IF(LEFT(G4,2)="钢板",MID(F4,2,FIND("*",F4)-2)*D4*10^(-6)*2,0)+IF(LEFT(G4,2)="钢管",PI()*MID(F4,2,FIND("*",F4)-2)*D4*10^(-6),0)+IF(LEFT(G4,2)="钢筋",PI()*MID(F4,2,3)*D4*10^(-6),0)+IF(LEFT(G4,4)="等边角钢",VLOOKUP(LEFT(F4,7),'数据库'!$A$2:$C$83,2,FALSE)*D4*10^(-3),0)+IF(LEFT(G4,5)="不等边角钢",VLOOKUP(LEFT(F4,11),'数据库'!$D$2:$F$66,2,FALSE)*D4*10^(-3),0)+IF(LEFT(G4,2)="槽钢",VLOOKUP(LEFT(F4,7),'数据库'!$G$2:$I$31,2,FALSE)*D4*10^(-3),0)+IF(LEFT(G4,3)="工字钢",VLOOKUP(LEFT(F4,5),'数据库'!$J$2:$L$35,2,FALSE)*D4*10^(-3))+IF(LEFT(G4,3)="C型钢",VLOOKUP(LEFT(F4,14),'数据库'!$M$2:$O$30,2,FALSE)*D4*10^(-3))+IF(LEFT(G4,3)="H型钢",VLOOKUP(LEFT(F4,16),'数据库'!$P$2:$R$66,2,FALSE)*D4*10^(-3))+IF(LEFT(G4,4)="花纹钢板",MID(F4,5,FIND("*",F4)-5)*D4*10^(-6)*2,0))*E4</f>
        <v>0</v>
      </c>
      <c r="J4" s="83" t="str">
        <f t="shared" si="2"/>
        <v>钢管</v>
      </c>
      <c r="K4" s="84">
        <f t="shared" si="3"/>
        <v>0</v>
      </c>
      <c r="L4" s="84">
        <f t="shared" si="4"/>
        <v>0</v>
      </c>
      <c r="M4" s="85"/>
      <c r="N4" s="64"/>
      <c r="O4" s="64" t="s">
        <v>18</v>
      </c>
      <c r="P4" s="64" t="s">
        <v>19</v>
      </c>
      <c r="Q4" s="68">
        <v>1200</v>
      </c>
      <c r="R4" s="68"/>
      <c r="S4" s="68" t="str">
        <f t="shared" si="5"/>
        <v>φ159*6</v>
      </c>
      <c r="T4" s="69" t="str">
        <f t="shared" si="6"/>
        <v>钢管</v>
      </c>
      <c r="U4" s="70">
        <f>(IF(LEFT(T4,2)="钢板",MID(S4,2,FIND("*",S4)-2)*Q4*MID(S4,FIND("*",S4)+1,2)*10^(-9)*7850,0)+IF(LEFT(T4,2)="钢管",PI()*((MID(S4,2,FIND("*",S4,2)-2)/2)^2-(MID(S4,2,FIND("*",S4,2)-2)/2-MID(S4,FIND("*",S4,2)+1,4))^2)*Q4*10^(-9)*7850,0)+IF(LEFT(T4,2)="钢筋",ROUND(PI()*(MID(S4,2,3)/2)^2*7850*10^(-6),3)*10^(-3)*Q4,0)+IF(LEFT(T4,4)="等边角钢",VLOOKUP(MID(S4,1,7),'数据库'!$A$2:$C$83,3,FALSE)*Q4*10^(-3),0)+IF(LEFT(T4,5)="不等边角钢",VLOOKUP(MID(S4,1,11),'数据库'!$D$2:$F$67,3,FALSE)*Q4*10^(-3),0)+IF(LEFT(T4,2)="槽钢",VLOOKUP(MID(S4,1,6),'数据库'!$G$2:$I$31,3,FALSE)*Q4*10^(-3),0)+IF(LEFT(T4,3)="工字钢",VLOOKUP(LEFT(S4,5),'数据库'!$J$2:$L$35,3,FALSE)*Q4*10^(-3),0)+IF(LEFT(T4,3)="C型钢",VLOOKUP(LEFT(S4,14),'数据库'!$M$2:$O$30,3,FALSE)*Q4*10^(-3),0)+IF(LEFT(T4,3)="H型钢",VLOOKUP(LEFT(S4,16),'数据库'!$P$2:$R$66,3,FALSE)*Q4*10^(-3),0)+IF(LEFT(T4,4)="花纹钢板",VLOOKUP(LEFT(T4,7),'数据库'!$S$2:$T$11,2,FALSE)*MID(S4,5,FIND("*",S4,2)-5)*Q4*10^(-6),0))*R4</f>
        <v>0</v>
      </c>
      <c r="V4" s="70">
        <f>(IF(LEFT(T4,2)="钢板",MID(S4,2,FIND("*",S4)-2)*Q4*10^(-6)*2,0)+IF(LEFT(T4,2)="钢管",PI()*MID(S4,2,FIND("*",S4)-2)*Q4*10^(-6),0)+IF(LEFT(T4,2)="钢筋",PI()*MID(S4,2,3)*Q4*10^(-6),0)+IF(LEFT(T4,4)="等边角钢",VLOOKUP(LEFT(S4,7),'数据库'!$A$2:$C$83,2,FALSE)*Q4*10^(-3),0)+IF(LEFT(T4,5)="不等边角钢",VLOOKUP(LEFT(S4,11),'数据库'!$D$2:$F$66,2,FALSE)*Q4*10^(-3),0)+IF(LEFT(T4,2)="槽钢",VLOOKUP(LEFT(S4,7),'数据库'!$G$2:$I$31,2,FALSE)*Q4*10^(-3),0)+IF(LEFT(T4,3)="工字钢",VLOOKUP(LEFT(S4,5),'数据库'!$J$2:$L$35,2,FALSE)*Q4*10^(-3))+IF(LEFT(T4,3)="C型钢",VLOOKUP(LEFT(S4,14),'数据库'!$M$2:$O$30,2,FALSE)*Q4*10^(-3))+IF(LEFT(T4,3)="H型钢",VLOOKUP(LEFT(S4,16),'数据库'!$P$2:$R$66,2,FALSE)*Q4*10^(-3))+IF(LEFT(T4,4)="花纹钢板",MID(S4,5,FIND("*",S4)-5)*Q4*10^(-6)*2,0))*R4</f>
        <v>0</v>
      </c>
      <c r="W4" s="83" t="str">
        <f t="shared" si="7"/>
        <v>钢管</v>
      </c>
      <c r="X4" s="84">
        <f t="shared" si="8"/>
        <v>0</v>
      </c>
      <c r="Y4" s="84">
        <f t="shared" si="9"/>
        <v>0</v>
      </c>
    </row>
    <row r="5" spans="1:25" s="62" customFormat="1" ht="15.75">
      <c r="A5" s="64"/>
      <c r="B5" s="64" t="s">
        <v>18</v>
      </c>
      <c r="C5" s="64">
        <v>25</v>
      </c>
      <c r="D5" s="68">
        <v>1000</v>
      </c>
      <c r="E5" s="68"/>
      <c r="F5" s="68" t="str">
        <f t="shared" si="0"/>
        <v>φ25</v>
      </c>
      <c r="G5" s="69" t="str">
        <f t="shared" si="1"/>
        <v>钢筋</v>
      </c>
      <c r="H5" s="70">
        <f>(IF(LEFT(G5,2)="钢板",MID(F5,2,FIND("*",F5)-2)*D5*MID(F5,FIND("*",F5)+1,2)*10^(-9)*7850,0)+IF(LEFT(G5,2)="钢管",PI()*((MID(F5,2,FIND("*",F5,2)-2)/2)^2-(MID(F5,2,FIND("*",F5,2)-2)/2-MID(F5,FIND("*",F5,2)+1,4))^2)*D5*10^(-9)*7850,0)+IF(LEFT(G5,2)="钢筋",ROUND(PI()*(MID(F5,2,3)/2)^2*7850*10^(-6),3)*10^(-3)*D5,0)+IF(LEFT(G5,4)="等边角钢",VLOOKUP(MID(F5,1,7),'数据库'!$A$2:$C$83,3,FALSE)*D5*10^(-3),0)+IF(LEFT(G5,5)="不等边角钢",VLOOKUP(MID(F5,1,11),'数据库'!$D$2:$F$67,3,FALSE)*D5*10^(-3),0)+IF(LEFT(G5,2)="槽钢",VLOOKUP(MID(F5,1,6),'数据库'!$G$2:$I$31,3,FALSE)*D5*10^(-3),0)+IF(LEFT(G5,3)="工字钢",VLOOKUP(LEFT(F5,5),'数据库'!$J$2:$L$35,3,FALSE)*D5*10^(-3),0)+IF(LEFT(G5,3)="C型钢",VLOOKUP(LEFT(F5,14),'数据库'!$M$2:$O$30,3,FALSE)*D5*10^(-3),0)+IF(LEFT(G5,3)="H型钢",VLOOKUP(LEFT(F5,16),'数据库'!$P$2:$R$66,3,FALSE)*D5*10^(-3),0)+IF(LEFT(G5,4)="花纹钢板",VLOOKUP(LEFT(G5,7),'数据库'!$S$2:$T$11,2,FALSE)*MID(F5,5,FIND("*",F5,2)-5)*D5*10^(-6),0))*E5</f>
        <v>0</v>
      </c>
      <c r="I5" s="70">
        <f>(IF(LEFT(G5,2)="钢板",MID(F5,2,FIND("*",F5)-2)*D5*10^(-6)*2,0)+IF(LEFT(G5,2)="钢管",PI()*MID(F5,2,FIND("*",F5)-2)*D5*10^(-6),0)+IF(LEFT(G5,2)="钢筋",PI()*MID(F5,2,3)*D5*10^(-6),0)+IF(LEFT(G5,4)="等边角钢",VLOOKUP(LEFT(F5,7),'数据库'!$A$2:$C$83,2,FALSE)*D5*10^(-3),0)+IF(LEFT(G5,5)="不等边角钢",VLOOKUP(LEFT(F5,11),'数据库'!$D$2:$F$66,2,FALSE)*D5*10^(-3),0)+IF(LEFT(G5,2)="槽钢",VLOOKUP(LEFT(F5,7),'数据库'!$G$2:$I$31,2,FALSE)*D5*10^(-3),0)+IF(LEFT(G5,3)="工字钢",VLOOKUP(LEFT(F5,5),'数据库'!$J$2:$L$35,2,FALSE)*D5*10^(-3))+IF(LEFT(G5,3)="C型钢",VLOOKUP(LEFT(F5,14),'数据库'!$M$2:$O$30,2,FALSE)*D5*10^(-3))+IF(LEFT(G5,3)="H型钢",VLOOKUP(LEFT(F5,16),'数据库'!$P$2:$R$66,2,FALSE)*D5*10^(-3))+IF(LEFT(G5,4)="花纹钢板",MID(F5,5,FIND("*",F5)-5)*D5*10^(-6)*2,0))*E5</f>
        <v>0</v>
      </c>
      <c r="J5" s="83" t="str">
        <f t="shared" si="2"/>
        <v>钢筋</v>
      </c>
      <c r="K5" s="84">
        <f t="shared" si="3"/>
        <v>0</v>
      </c>
      <c r="L5" s="84">
        <f t="shared" si="4"/>
        <v>0</v>
      </c>
      <c r="M5" s="85"/>
      <c r="N5" s="64"/>
      <c r="O5" s="64" t="s">
        <v>18</v>
      </c>
      <c r="P5" s="64">
        <v>25</v>
      </c>
      <c r="Q5" s="68">
        <v>1000</v>
      </c>
      <c r="R5" s="68"/>
      <c r="S5" s="68" t="str">
        <f t="shared" si="5"/>
        <v>φ25</v>
      </c>
      <c r="T5" s="69" t="str">
        <f t="shared" si="6"/>
        <v>钢筋</v>
      </c>
      <c r="U5" s="70">
        <f>(IF(LEFT(T5,2)="钢板",MID(S5,2,FIND("*",S5)-2)*Q5*MID(S5,FIND("*",S5)+1,2)*10^(-9)*7850,0)+IF(LEFT(T5,2)="钢管",PI()*((MID(S5,2,FIND("*",S5,2)-2)/2)^2-(MID(S5,2,FIND("*",S5,2)-2)/2-MID(S5,FIND("*",S5,2)+1,4))^2)*Q5*10^(-9)*7850,0)+IF(LEFT(T5,2)="钢筋",ROUND(PI()*(MID(S5,2,3)/2)^2*7850*10^(-6),3)*10^(-3)*Q5,0)+IF(LEFT(T5,4)="等边角钢",VLOOKUP(MID(S5,1,7),'数据库'!$A$2:$C$83,3,FALSE)*Q5*10^(-3),0)+IF(LEFT(T5,5)="不等边角钢",VLOOKUP(MID(S5,1,11),'数据库'!$D$2:$F$67,3,FALSE)*Q5*10^(-3),0)+IF(LEFT(T5,2)="槽钢",VLOOKUP(MID(S5,1,6),'数据库'!$G$2:$I$31,3,FALSE)*Q5*10^(-3),0)+IF(LEFT(T5,3)="工字钢",VLOOKUP(LEFT(S5,5),'数据库'!$J$2:$L$35,3,FALSE)*Q5*10^(-3),0)+IF(LEFT(T5,3)="C型钢",VLOOKUP(LEFT(S5,14),'数据库'!$M$2:$O$30,3,FALSE)*Q5*10^(-3),0)+IF(LEFT(T5,3)="H型钢",VLOOKUP(LEFT(S5,16),'数据库'!$P$2:$R$66,3,FALSE)*Q5*10^(-3),0)+IF(LEFT(T5,4)="花纹钢板",VLOOKUP(LEFT(T5,7),'数据库'!$S$2:$T$11,2,FALSE)*MID(S5,5,FIND("*",S5,2)-5)*Q5*10^(-6),0))*R5</f>
        <v>0</v>
      </c>
      <c r="V5" s="70">
        <f>(IF(LEFT(T5,2)="钢板",MID(S5,2,FIND("*",S5)-2)*Q5*10^(-6)*2,0)+IF(LEFT(T5,2)="钢管",PI()*MID(S5,2,FIND("*",S5)-2)*Q5*10^(-6),0)+IF(LEFT(T5,2)="钢筋",PI()*MID(S5,2,3)*Q5*10^(-6),0)+IF(LEFT(T5,4)="等边角钢",VLOOKUP(LEFT(S5,7),'数据库'!$A$2:$C$83,2,FALSE)*Q5*10^(-3),0)+IF(LEFT(T5,5)="不等边角钢",VLOOKUP(LEFT(S5,11),'数据库'!$D$2:$F$66,2,FALSE)*Q5*10^(-3),0)+IF(LEFT(T5,2)="槽钢",VLOOKUP(LEFT(S5,7),'数据库'!$G$2:$I$31,2,FALSE)*Q5*10^(-3),0)+IF(LEFT(T5,3)="工字钢",VLOOKUP(LEFT(S5,5),'数据库'!$J$2:$L$35,2,FALSE)*Q5*10^(-3))+IF(LEFT(T5,3)="C型钢",VLOOKUP(LEFT(S5,14),'数据库'!$M$2:$O$30,2,FALSE)*Q5*10^(-3))+IF(LEFT(T5,3)="H型钢",VLOOKUP(LEFT(S5,16),'数据库'!$P$2:$R$66,2,FALSE)*Q5*10^(-3))+IF(LEFT(T5,4)="花纹钢板",MID(S5,5,FIND("*",S5)-5)*Q5*10^(-6)*2,0))*R5</f>
        <v>0</v>
      </c>
      <c r="W5" s="83" t="str">
        <f t="shared" si="7"/>
        <v>钢筋</v>
      </c>
      <c r="X5" s="84">
        <f t="shared" si="8"/>
        <v>0</v>
      </c>
      <c r="Y5" s="84">
        <f t="shared" si="9"/>
        <v>0</v>
      </c>
    </row>
    <row r="6" spans="1:25" s="62" customFormat="1" ht="15.75">
      <c r="A6" s="64"/>
      <c r="B6" s="64" t="s">
        <v>20</v>
      </c>
      <c r="C6" s="64" t="s">
        <v>21</v>
      </c>
      <c r="D6" s="68">
        <v>1000</v>
      </c>
      <c r="E6" s="68"/>
      <c r="F6" s="68" t="str">
        <f t="shared" si="0"/>
        <v>∠90*6</v>
      </c>
      <c r="G6" s="69" t="str">
        <f t="shared" si="1"/>
        <v>等边角钢</v>
      </c>
      <c r="H6" s="70">
        <f>(IF(LEFT(G6,2)="钢板",MID(F6,2,FIND("*",F6)-2)*D6*MID(F6,FIND("*",F6)+1,2)*10^(-9)*7850,0)+IF(LEFT(G6,2)="钢管",PI()*((MID(F6,2,FIND("*",F6,2)-2)/2)^2-(MID(F6,2,FIND("*",F6,2)-2)/2-MID(F6,FIND("*",F6,2)+1,4))^2)*D6*10^(-9)*7850,0)+IF(LEFT(G6,2)="钢筋",ROUND(PI()*(MID(F6,2,3)/2)^2*7850*10^(-6),3)*10^(-3)*D6,0)+IF(LEFT(G6,4)="等边角钢",VLOOKUP(MID(F6,1,7),'数据库'!$A$2:$C$83,3,FALSE)*D6*10^(-3),0)+IF(LEFT(G6,5)="不等边角钢",VLOOKUP(MID(F6,1,11),'数据库'!$D$2:$F$67,3,FALSE)*D6*10^(-3),0)+IF(LEFT(G6,2)="槽钢",VLOOKUP(MID(F6,1,6),'数据库'!$G$2:$I$31,3,FALSE)*D6*10^(-3),0)+IF(LEFT(G6,3)="工字钢",VLOOKUP(LEFT(F6,5),'数据库'!$J$2:$L$35,3,FALSE)*D6*10^(-3),0)+IF(LEFT(G6,3)="C型钢",VLOOKUP(LEFT(F6,14),'数据库'!$M$2:$O$30,3,FALSE)*D6*10^(-3),0)+IF(LEFT(G6,3)="H型钢",VLOOKUP(LEFT(F6,16),'数据库'!$P$2:$R$66,3,FALSE)*D6*10^(-3),0)+IF(LEFT(G6,4)="花纹钢板",VLOOKUP(LEFT(G6,7),'数据库'!$S$2:$T$11,2,FALSE)*MID(F6,5,FIND("*",F6,2)-5)*D6*10^(-6),0))*E6</f>
        <v>0</v>
      </c>
      <c r="I6" s="70">
        <f>(IF(LEFT(G6,2)="钢板",MID(F6,2,FIND("*",F6)-2)*D6*10^(-6)*2,0)+IF(LEFT(G6,2)="钢管",PI()*MID(F6,2,FIND("*",F6)-2)*D6*10^(-6),0)+IF(LEFT(G6,2)="钢筋",PI()*MID(F6,2,3)*D6*10^(-6),0)+IF(LEFT(G6,4)="等边角钢",VLOOKUP(LEFT(F6,7),'数据库'!$A$2:$C$83,2,FALSE)*D6*10^(-3),0)+IF(LEFT(G6,5)="不等边角钢",VLOOKUP(LEFT(F6,11),'数据库'!$D$2:$F$66,2,FALSE)*D6*10^(-3),0)+IF(LEFT(G6,2)="槽钢",VLOOKUP(LEFT(F6,7),'数据库'!$G$2:$I$31,2,FALSE)*D6*10^(-3),0)+IF(LEFT(G6,3)="工字钢",VLOOKUP(LEFT(F6,5),'数据库'!$J$2:$L$35,2,FALSE)*D6*10^(-3))+IF(LEFT(G6,3)="C型钢",VLOOKUP(LEFT(F6,14),'数据库'!$M$2:$O$30,2,FALSE)*D6*10^(-3))+IF(LEFT(G6,3)="H型钢",VLOOKUP(LEFT(F6,16),'数据库'!$P$2:$R$66,2,FALSE)*D6*10^(-3))+IF(LEFT(G6,4)="花纹钢板",MID(F6,5,FIND("*",F6)-5)*D6*10^(-6)*2,0))*E6</f>
        <v>0</v>
      </c>
      <c r="J6" s="83" t="str">
        <f t="shared" si="2"/>
        <v>等边角钢</v>
      </c>
      <c r="K6" s="84">
        <f t="shared" si="3"/>
        <v>0</v>
      </c>
      <c r="L6" s="84">
        <f t="shared" si="4"/>
        <v>0</v>
      </c>
      <c r="M6" s="85"/>
      <c r="N6" s="64"/>
      <c r="O6" s="64" t="s">
        <v>20</v>
      </c>
      <c r="P6" s="64" t="s">
        <v>21</v>
      </c>
      <c r="Q6" s="68">
        <v>1000</v>
      </c>
      <c r="R6" s="68"/>
      <c r="S6" s="68" t="str">
        <f t="shared" si="5"/>
        <v>∠90*6</v>
      </c>
      <c r="T6" s="69" t="str">
        <f t="shared" si="6"/>
        <v>等边角钢</v>
      </c>
      <c r="U6" s="70">
        <f>(IF(LEFT(T6,2)="钢板",MID(S6,2,FIND("*",S6)-2)*Q6*MID(S6,FIND("*",S6)+1,2)*10^(-9)*7850,0)+IF(LEFT(T6,2)="钢管",PI()*((MID(S6,2,FIND("*",S6,2)-2)/2)^2-(MID(S6,2,FIND("*",S6,2)-2)/2-MID(S6,FIND("*",S6,2)+1,4))^2)*Q6*10^(-9)*7850,0)+IF(LEFT(T6,2)="钢筋",ROUND(PI()*(MID(S6,2,3)/2)^2*7850*10^(-6),3)*10^(-3)*Q6,0)+IF(LEFT(T6,4)="等边角钢",VLOOKUP(MID(S6,1,7),'数据库'!$A$2:$C$83,3,FALSE)*Q6*10^(-3),0)+IF(LEFT(T6,5)="不等边角钢",VLOOKUP(MID(S6,1,11),'数据库'!$D$2:$F$67,3,FALSE)*Q6*10^(-3),0)+IF(LEFT(T6,2)="槽钢",VLOOKUP(MID(S6,1,6),'数据库'!$G$2:$I$31,3,FALSE)*Q6*10^(-3),0)+IF(LEFT(T6,3)="工字钢",VLOOKUP(LEFT(S6,5),'数据库'!$J$2:$L$35,3,FALSE)*Q6*10^(-3),0)+IF(LEFT(T6,3)="C型钢",VLOOKUP(LEFT(S6,14),'数据库'!$M$2:$O$30,3,FALSE)*Q6*10^(-3),0)+IF(LEFT(T6,3)="H型钢",VLOOKUP(LEFT(S6,16),'数据库'!$P$2:$R$66,3,FALSE)*Q6*10^(-3),0)+IF(LEFT(T6,4)="花纹钢板",VLOOKUP(LEFT(T6,7),'数据库'!$S$2:$T$11,2,FALSE)*MID(S6,5,FIND("*",S6,2)-5)*Q6*10^(-6),0))*R6</f>
        <v>0</v>
      </c>
      <c r="V6" s="70">
        <f>(IF(LEFT(T6,2)="钢板",MID(S6,2,FIND("*",S6)-2)*Q6*10^(-6)*2,0)+IF(LEFT(T6,2)="钢管",PI()*MID(S6,2,FIND("*",S6)-2)*Q6*10^(-6),0)+IF(LEFT(T6,2)="钢筋",PI()*MID(S6,2,3)*Q6*10^(-6),0)+IF(LEFT(T6,4)="等边角钢",VLOOKUP(LEFT(S6,7),'数据库'!$A$2:$C$83,2,FALSE)*Q6*10^(-3),0)+IF(LEFT(T6,5)="不等边角钢",VLOOKUP(LEFT(S6,11),'数据库'!$D$2:$F$66,2,FALSE)*Q6*10^(-3),0)+IF(LEFT(T6,2)="槽钢",VLOOKUP(LEFT(S6,7),'数据库'!$G$2:$I$31,2,FALSE)*Q6*10^(-3),0)+IF(LEFT(T6,3)="工字钢",VLOOKUP(LEFT(S6,5),'数据库'!$J$2:$L$35,2,FALSE)*Q6*10^(-3))+IF(LEFT(T6,3)="C型钢",VLOOKUP(LEFT(S6,14),'数据库'!$M$2:$O$30,2,FALSE)*Q6*10^(-3))+IF(LEFT(T6,3)="H型钢",VLOOKUP(LEFT(S6,16),'数据库'!$P$2:$R$66,2,FALSE)*Q6*10^(-3))+IF(LEFT(T6,4)="花纹钢板",MID(S6,5,FIND("*",S6)-5)*Q6*10^(-6)*2,0))*R6</f>
        <v>0</v>
      </c>
      <c r="W6" s="83" t="str">
        <f t="shared" si="7"/>
        <v>等边角钢</v>
      </c>
      <c r="X6" s="84">
        <f t="shared" si="8"/>
        <v>0</v>
      </c>
      <c r="Y6" s="84">
        <f t="shared" si="9"/>
        <v>0</v>
      </c>
    </row>
    <row r="7" spans="1:25" s="62" customFormat="1" ht="15.75">
      <c r="A7" s="64"/>
      <c r="B7" s="64" t="s">
        <v>20</v>
      </c>
      <c r="C7" s="64" t="s">
        <v>22</v>
      </c>
      <c r="D7" s="68">
        <v>1000</v>
      </c>
      <c r="E7" s="68"/>
      <c r="F7" s="68" t="str">
        <f t="shared" si="0"/>
        <v>∠25*16*3</v>
      </c>
      <c r="G7" s="69" t="str">
        <f t="shared" si="1"/>
        <v>不等边角钢</v>
      </c>
      <c r="H7" s="70">
        <f>(IF(LEFT(G7,2)="钢板",MID(F7,2,FIND("*",F7)-2)*D7*MID(F7,FIND("*",F7)+1,2)*10^(-9)*7850,0)+IF(LEFT(G7,2)="钢管",PI()*((MID(F7,2,FIND("*",F7,2)-2)/2)^2-(MID(F7,2,FIND("*",F7,2)-2)/2-MID(F7,FIND("*",F7,2)+1,4))^2)*D7*10^(-9)*7850,0)+IF(LEFT(G7,2)="钢筋",ROUND(PI()*(MID(F7,2,3)/2)^2*7850*10^(-6),3)*10^(-3)*D7,0)+IF(LEFT(G7,4)="等边角钢",VLOOKUP(MID(F7,1,7),'数据库'!$A$2:$C$83,3,FALSE)*D7*10^(-3),0)+IF(LEFT(G7,5)="不等边角钢",VLOOKUP(MID(F7,1,11),'数据库'!$D$2:$F$67,3,FALSE)*D7*10^(-3),0)+IF(LEFT(G7,2)="槽钢",VLOOKUP(MID(F7,1,6),'数据库'!$G$2:$I$31,3,FALSE)*D7*10^(-3),0)+IF(LEFT(G7,3)="工字钢",VLOOKUP(LEFT(F7,5),'数据库'!$J$2:$L$35,3,FALSE)*D7*10^(-3),0)+IF(LEFT(G7,3)="C型钢",VLOOKUP(LEFT(F7,14),'数据库'!$M$2:$O$30,3,FALSE)*D7*10^(-3),0)+IF(LEFT(G7,3)="H型钢",VLOOKUP(LEFT(F7,16),'数据库'!$P$2:$R$66,3,FALSE)*D7*10^(-3),0)+IF(LEFT(G7,4)="花纹钢板",VLOOKUP(LEFT(G7,7),'数据库'!$S$2:$T$11,2,FALSE)*MID(F7,5,FIND("*",F7,2)-5)*D7*10^(-6),0))*E7</f>
        <v>0</v>
      </c>
      <c r="I7" s="70">
        <f>(IF(LEFT(G7,2)="钢板",MID(F7,2,FIND("*",F7)-2)*D7*10^(-6)*2,0)+IF(LEFT(G7,2)="钢管",PI()*MID(F7,2,FIND("*",F7)-2)*D7*10^(-6),0)+IF(LEFT(G7,2)="钢筋",PI()*MID(F7,2,3)*D7*10^(-6),0)+IF(LEFT(G7,4)="等边角钢",VLOOKUP(LEFT(F7,7),'数据库'!$A$2:$C$83,2,FALSE)*D7*10^(-3),0)+IF(LEFT(G7,5)="不等边角钢",VLOOKUP(LEFT(F7,11),'数据库'!$D$2:$F$66,2,FALSE)*D7*10^(-3),0)+IF(LEFT(G7,2)="槽钢",VLOOKUP(LEFT(F7,7),'数据库'!$G$2:$I$31,2,FALSE)*D7*10^(-3),0)+IF(LEFT(G7,3)="工字钢",VLOOKUP(LEFT(F7,5),'数据库'!$J$2:$L$35,2,FALSE)*D7*10^(-3))+IF(LEFT(G7,3)="C型钢",VLOOKUP(LEFT(F7,14),'数据库'!$M$2:$O$30,2,FALSE)*D7*10^(-3))+IF(LEFT(G7,3)="H型钢",VLOOKUP(LEFT(F7,16),'数据库'!$P$2:$R$66,2,FALSE)*D7*10^(-3))+IF(LEFT(G7,4)="花纹钢板",MID(F7,5,FIND("*",F7)-5)*D7*10^(-6)*2,0))*E7</f>
        <v>0</v>
      </c>
      <c r="J7" s="83" t="str">
        <f t="shared" si="2"/>
        <v>不等边角钢</v>
      </c>
      <c r="K7" s="84">
        <f t="shared" si="3"/>
        <v>0</v>
      </c>
      <c r="L7" s="84">
        <f t="shared" si="4"/>
        <v>0</v>
      </c>
      <c r="M7" s="85"/>
      <c r="N7" s="64"/>
      <c r="O7" s="64" t="s">
        <v>20</v>
      </c>
      <c r="P7" s="64" t="s">
        <v>22</v>
      </c>
      <c r="Q7" s="68">
        <v>1000</v>
      </c>
      <c r="R7" s="68"/>
      <c r="S7" s="68" t="str">
        <f t="shared" si="5"/>
        <v>∠25*16*3</v>
      </c>
      <c r="T7" s="69" t="str">
        <f t="shared" si="6"/>
        <v>不等边角钢</v>
      </c>
      <c r="U7" s="70">
        <f>(IF(LEFT(T7,2)="钢板",MID(S7,2,FIND("*",S7)-2)*Q7*MID(S7,FIND("*",S7)+1,2)*10^(-9)*7850,0)+IF(LEFT(T7,2)="钢管",PI()*((MID(S7,2,FIND("*",S7,2)-2)/2)^2-(MID(S7,2,FIND("*",S7,2)-2)/2-MID(S7,FIND("*",S7,2)+1,4))^2)*Q7*10^(-9)*7850,0)+IF(LEFT(T7,2)="钢筋",ROUND(PI()*(MID(S7,2,3)/2)^2*7850*10^(-6),3)*10^(-3)*Q7,0)+IF(LEFT(T7,4)="等边角钢",VLOOKUP(MID(S7,1,7),'数据库'!$A$2:$C$83,3,FALSE)*Q7*10^(-3),0)+IF(LEFT(T7,5)="不等边角钢",VLOOKUP(MID(S7,1,11),'数据库'!$D$2:$F$67,3,FALSE)*Q7*10^(-3),0)+IF(LEFT(T7,2)="槽钢",VLOOKUP(MID(S7,1,6),'数据库'!$G$2:$I$31,3,FALSE)*Q7*10^(-3),0)+IF(LEFT(T7,3)="工字钢",VLOOKUP(LEFT(S7,5),'数据库'!$J$2:$L$35,3,FALSE)*Q7*10^(-3),0)+IF(LEFT(T7,3)="C型钢",VLOOKUP(LEFT(S7,14),'数据库'!$M$2:$O$30,3,FALSE)*Q7*10^(-3),0)+IF(LEFT(T7,3)="H型钢",VLOOKUP(LEFT(S7,16),'数据库'!$P$2:$R$66,3,FALSE)*Q7*10^(-3),0)+IF(LEFT(T7,4)="花纹钢板",VLOOKUP(LEFT(T7,7),'数据库'!$S$2:$T$11,2,FALSE)*MID(S7,5,FIND("*",S7,2)-5)*Q7*10^(-6),0))*R7</f>
        <v>0</v>
      </c>
      <c r="V7" s="70">
        <f>(IF(LEFT(T7,2)="钢板",MID(S7,2,FIND("*",S7)-2)*Q7*10^(-6)*2,0)+IF(LEFT(T7,2)="钢管",PI()*MID(S7,2,FIND("*",S7)-2)*Q7*10^(-6),0)+IF(LEFT(T7,2)="钢筋",PI()*MID(S7,2,3)*Q7*10^(-6),0)+IF(LEFT(T7,4)="等边角钢",VLOOKUP(LEFT(S7,7),'数据库'!$A$2:$C$83,2,FALSE)*Q7*10^(-3),0)+IF(LEFT(T7,5)="不等边角钢",VLOOKUP(LEFT(S7,11),'数据库'!$D$2:$F$66,2,FALSE)*Q7*10^(-3),0)+IF(LEFT(T7,2)="槽钢",VLOOKUP(LEFT(S7,7),'数据库'!$G$2:$I$31,2,FALSE)*Q7*10^(-3),0)+IF(LEFT(T7,3)="工字钢",VLOOKUP(LEFT(S7,5),'数据库'!$J$2:$L$35,2,FALSE)*Q7*10^(-3))+IF(LEFT(T7,3)="C型钢",VLOOKUP(LEFT(S7,14),'数据库'!$M$2:$O$30,2,FALSE)*Q7*10^(-3))+IF(LEFT(T7,3)="H型钢",VLOOKUP(LEFT(S7,16),'数据库'!$P$2:$R$66,2,FALSE)*Q7*10^(-3))+IF(LEFT(T7,4)="花纹钢板",MID(S7,5,FIND("*",S7)-5)*Q7*10^(-6)*2,0))*R7</f>
        <v>0</v>
      </c>
      <c r="W7" s="83" t="str">
        <f t="shared" si="7"/>
        <v>不等边角钢</v>
      </c>
      <c r="X7" s="84">
        <f t="shared" si="8"/>
        <v>0</v>
      </c>
      <c r="Y7" s="84">
        <f t="shared" si="9"/>
        <v>0</v>
      </c>
    </row>
    <row r="8" spans="1:25" s="62" customFormat="1" ht="15.75">
      <c r="A8" s="64"/>
      <c r="B8" s="64" t="s">
        <v>23</v>
      </c>
      <c r="C8" s="64">
        <v>12.6</v>
      </c>
      <c r="D8" s="68">
        <v>1000</v>
      </c>
      <c r="E8" s="68"/>
      <c r="F8" s="68" t="str">
        <f t="shared" si="0"/>
        <v>［12.6</v>
      </c>
      <c r="G8" s="69" t="str">
        <f t="shared" si="1"/>
        <v>槽钢</v>
      </c>
      <c r="H8" s="70">
        <f>(IF(LEFT(G8,2)="钢板",MID(F8,2,FIND("*",F8)-2)*D8*MID(F8,FIND("*",F8)+1,2)*10^(-9)*7850,0)+IF(LEFT(G8,2)="钢管",PI()*((MID(F8,2,FIND("*",F8,2)-2)/2)^2-(MID(F8,2,FIND("*",F8,2)-2)/2-MID(F8,FIND("*",F8,2)+1,4))^2)*D8*10^(-9)*7850,0)+IF(LEFT(G8,2)="钢筋",ROUND(PI()*(MID(F8,2,3)/2)^2*7850*10^(-6),3)*10^(-3)*D8,0)+IF(LEFT(G8,4)="等边角钢",VLOOKUP(MID(F8,1,7),'数据库'!$A$2:$C$83,3,FALSE)*D8*10^(-3),0)+IF(LEFT(G8,5)="不等边角钢",VLOOKUP(MID(F8,1,11),'数据库'!$D$2:$F$67,3,FALSE)*D8*10^(-3),0)+IF(LEFT(G8,2)="槽钢",VLOOKUP(MID(F8,1,6),'数据库'!$G$2:$I$31,3,FALSE)*D8*10^(-3),0)+IF(LEFT(G8,3)="工字钢",VLOOKUP(LEFT(F8,5),'数据库'!$J$2:$L$35,3,FALSE)*D8*10^(-3),0)+IF(LEFT(G8,3)="C型钢",VLOOKUP(LEFT(F8,14),'数据库'!$M$2:$O$30,3,FALSE)*D8*10^(-3),0)+IF(LEFT(G8,3)="H型钢",VLOOKUP(LEFT(F8,16),'数据库'!$P$2:$R$66,3,FALSE)*D8*10^(-3),0)+IF(LEFT(G8,4)="花纹钢板",VLOOKUP(LEFT(G8,7),'数据库'!$S$2:$T$11,2,FALSE)*MID(F8,5,FIND("*",F8,2)-5)*D8*10^(-6),0))*E8</f>
        <v>0</v>
      </c>
      <c r="I8" s="70">
        <f>(IF(LEFT(G8,2)="钢板",MID(F8,2,FIND("*",F8)-2)*D8*10^(-6)*2,0)+IF(LEFT(G8,2)="钢管",PI()*MID(F8,2,FIND("*",F8)-2)*D8*10^(-6),0)+IF(LEFT(G8,2)="钢筋",PI()*MID(F8,2,3)*D8*10^(-6),0)+IF(LEFT(G8,4)="等边角钢",VLOOKUP(LEFT(F8,7),'数据库'!$A$2:$C$83,2,FALSE)*D8*10^(-3),0)+IF(LEFT(G8,5)="不等边角钢",VLOOKUP(LEFT(F8,11),'数据库'!$D$2:$F$66,2,FALSE)*D8*10^(-3),0)+IF(LEFT(G8,2)="槽钢",VLOOKUP(LEFT(F8,7),'数据库'!$G$2:$I$31,2,FALSE)*D8*10^(-3),0)+IF(LEFT(G8,3)="工字钢",VLOOKUP(LEFT(F8,5),'数据库'!$J$2:$L$35,2,FALSE)*D8*10^(-3))+IF(LEFT(G8,3)="C型钢",VLOOKUP(LEFT(F8,14),'数据库'!$M$2:$O$30,2,FALSE)*D8*10^(-3))+IF(LEFT(G8,3)="H型钢",VLOOKUP(LEFT(F8,16),'数据库'!$P$2:$R$66,2,FALSE)*D8*10^(-3))+IF(LEFT(G8,4)="花纹钢板",MID(F8,5,FIND("*",F8)-5)*D8*10^(-6)*2,0))*E8</f>
        <v>0</v>
      </c>
      <c r="J8" s="83" t="str">
        <f t="shared" si="2"/>
        <v>槽钢</v>
      </c>
      <c r="K8" s="84">
        <f t="shared" si="3"/>
        <v>0</v>
      </c>
      <c r="L8" s="84">
        <f t="shared" si="4"/>
        <v>0</v>
      </c>
      <c r="M8" s="85"/>
      <c r="N8" s="64"/>
      <c r="O8" s="64" t="s">
        <v>23</v>
      </c>
      <c r="P8" s="64">
        <v>12.6</v>
      </c>
      <c r="Q8" s="68">
        <v>1000</v>
      </c>
      <c r="R8" s="68"/>
      <c r="S8" s="68" t="str">
        <f t="shared" si="5"/>
        <v>［12.6</v>
      </c>
      <c r="T8" s="69" t="str">
        <f t="shared" si="6"/>
        <v>槽钢</v>
      </c>
      <c r="U8" s="70">
        <f>(IF(LEFT(T8,2)="钢板",MID(S8,2,FIND("*",S8)-2)*Q8*MID(S8,FIND("*",S8)+1,2)*10^(-9)*7850,0)+IF(LEFT(T8,2)="钢管",PI()*((MID(S8,2,FIND("*",S8,2)-2)/2)^2-(MID(S8,2,FIND("*",S8,2)-2)/2-MID(S8,FIND("*",S8,2)+1,4))^2)*Q8*10^(-9)*7850,0)+IF(LEFT(T8,2)="钢筋",ROUND(PI()*(MID(S8,2,3)/2)^2*7850*10^(-6),3)*10^(-3)*Q8,0)+IF(LEFT(T8,4)="等边角钢",VLOOKUP(MID(S8,1,7),'数据库'!$A$2:$C$83,3,FALSE)*Q8*10^(-3),0)+IF(LEFT(T8,5)="不等边角钢",VLOOKUP(MID(S8,1,11),'数据库'!$D$2:$F$67,3,FALSE)*Q8*10^(-3),0)+IF(LEFT(T8,2)="槽钢",VLOOKUP(MID(S8,1,6),'数据库'!$G$2:$I$31,3,FALSE)*Q8*10^(-3),0)+IF(LEFT(T8,3)="工字钢",VLOOKUP(LEFT(S8,5),'数据库'!$J$2:$L$35,3,FALSE)*Q8*10^(-3),0)+IF(LEFT(T8,3)="C型钢",VLOOKUP(LEFT(S8,14),'数据库'!$M$2:$O$30,3,FALSE)*Q8*10^(-3),0)+IF(LEFT(T8,3)="H型钢",VLOOKUP(LEFT(S8,16),'数据库'!$P$2:$R$66,3,FALSE)*Q8*10^(-3),0)+IF(LEFT(T8,4)="花纹钢板",VLOOKUP(LEFT(T8,7),'数据库'!$S$2:$T$11,2,FALSE)*MID(S8,5,FIND("*",S8,2)-5)*Q8*10^(-6),0))*R8</f>
        <v>0</v>
      </c>
      <c r="V8" s="70">
        <f>(IF(LEFT(T8,2)="钢板",MID(S8,2,FIND("*",S8)-2)*Q8*10^(-6)*2,0)+IF(LEFT(T8,2)="钢管",PI()*MID(S8,2,FIND("*",S8)-2)*Q8*10^(-6),0)+IF(LEFT(T8,2)="钢筋",PI()*MID(S8,2,3)*Q8*10^(-6),0)+IF(LEFT(T8,4)="等边角钢",VLOOKUP(LEFT(S8,7),'数据库'!$A$2:$C$83,2,FALSE)*Q8*10^(-3),0)+IF(LEFT(T8,5)="不等边角钢",VLOOKUP(LEFT(S8,11),'数据库'!$D$2:$F$66,2,FALSE)*Q8*10^(-3),0)+IF(LEFT(T8,2)="槽钢",VLOOKUP(LEFT(S8,7),'数据库'!$G$2:$I$31,2,FALSE)*Q8*10^(-3),0)+IF(LEFT(T8,3)="工字钢",VLOOKUP(LEFT(S8,5),'数据库'!$J$2:$L$35,2,FALSE)*Q8*10^(-3))+IF(LEFT(T8,3)="C型钢",VLOOKUP(LEFT(S8,14),'数据库'!$M$2:$O$30,2,FALSE)*Q8*10^(-3))+IF(LEFT(T8,3)="H型钢",VLOOKUP(LEFT(S8,16),'数据库'!$P$2:$R$66,2,FALSE)*Q8*10^(-3))+IF(LEFT(T8,4)="花纹钢板",MID(S8,5,FIND("*",S8)-5)*Q8*10^(-6)*2,0))*R8</f>
        <v>0</v>
      </c>
      <c r="W8" s="83" t="str">
        <f t="shared" si="7"/>
        <v>槽钢</v>
      </c>
      <c r="X8" s="84">
        <f t="shared" si="8"/>
        <v>0</v>
      </c>
      <c r="Y8" s="84">
        <f t="shared" si="9"/>
        <v>0</v>
      </c>
    </row>
    <row r="9" spans="1:25" s="62" customFormat="1" ht="15.75">
      <c r="A9" s="64"/>
      <c r="B9" s="64" t="s">
        <v>24</v>
      </c>
      <c r="C9" s="64" t="s">
        <v>25</v>
      </c>
      <c r="D9" s="68">
        <v>1000</v>
      </c>
      <c r="E9" s="68"/>
      <c r="F9" s="68" t="str">
        <f t="shared" si="0"/>
        <v>Ⅰ45a</v>
      </c>
      <c r="G9" s="69" t="str">
        <f t="shared" si="1"/>
        <v>工字钢</v>
      </c>
      <c r="H9" s="70">
        <f>(IF(LEFT(G9,2)="钢板",MID(F9,2,FIND("*",F9)-2)*D9*MID(F9,FIND("*",F9)+1,2)*10^(-9)*7850,0)+IF(LEFT(G9,2)="钢管",PI()*((MID(F9,2,FIND("*",F9,2)-2)/2)^2-(MID(F9,2,FIND("*",F9,2)-2)/2-MID(F9,FIND("*",F9,2)+1,4))^2)*D9*10^(-9)*7850,0)+IF(LEFT(G9,2)="钢筋",ROUND(PI()*(MID(F9,2,3)/2)^2*7850*10^(-6),3)*10^(-3)*D9,0)+IF(LEFT(G9,4)="等边角钢",VLOOKUP(MID(F9,1,7),'数据库'!$A$2:$C$83,3,FALSE)*D9*10^(-3),0)+IF(LEFT(G9,5)="不等边角钢",VLOOKUP(MID(F9,1,11),'数据库'!$D$2:$F$67,3,FALSE)*D9*10^(-3),0)+IF(LEFT(G9,2)="槽钢",VLOOKUP(MID(F9,1,6),'数据库'!$G$2:$I$31,3,FALSE)*D9*10^(-3),0)+IF(LEFT(G9,3)="工字钢",VLOOKUP(LEFT(F9,5),'数据库'!$J$2:$L$35,3,FALSE)*D9*10^(-3),0)+IF(LEFT(G9,3)="C型钢",VLOOKUP(LEFT(F9,14),'数据库'!$M$2:$O$30,3,FALSE)*D9*10^(-3),0)+IF(LEFT(G9,3)="H型钢",VLOOKUP(LEFT(F9,16),'数据库'!$P$2:$R$66,3,FALSE)*D9*10^(-3),0)+IF(LEFT(G9,4)="花纹钢板",VLOOKUP(LEFT(G9,7),'数据库'!$S$2:$T$11,2,FALSE)*MID(F9,5,FIND("*",F9,2)-5)*D9*10^(-6),0))*E9</f>
        <v>0</v>
      </c>
      <c r="I9" s="70">
        <f>(IF(LEFT(G9,2)="钢板",MID(F9,2,FIND("*",F9)-2)*D9*10^(-6)*2,0)+IF(LEFT(G9,2)="钢管",PI()*MID(F9,2,FIND("*",F9)-2)*D9*10^(-6),0)+IF(LEFT(G9,2)="钢筋",PI()*MID(F9,2,3)*D9*10^(-6),0)+IF(LEFT(G9,4)="等边角钢",VLOOKUP(LEFT(F9,7),'数据库'!$A$2:$C$83,2,FALSE)*D9*10^(-3),0)+IF(LEFT(G9,5)="不等边角钢",VLOOKUP(LEFT(F9,11),'数据库'!$D$2:$F$66,2,FALSE)*D9*10^(-3),0)+IF(LEFT(G9,2)="槽钢",VLOOKUP(LEFT(F9,7),'数据库'!$G$2:$I$31,2,FALSE)*D9*10^(-3),0)+IF(LEFT(G9,3)="工字钢",VLOOKUP(LEFT(F9,5),'数据库'!$J$2:$L$35,2,FALSE)*D9*10^(-3))+IF(LEFT(G9,3)="C型钢",VLOOKUP(LEFT(F9,14),'数据库'!$M$2:$O$30,2,FALSE)*D9*10^(-3))+IF(LEFT(G9,3)="H型钢",VLOOKUP(LEFT(F9,16),'数据库'!$P$2:$R$66,2,FALSE)*D9*10^(-3))+IF(LEFT(G9,4)="花纹钢板",MID(F9,5,FIND("*",F9)-5)*D9*10^(-6)*2,0))*E9</f>
        <v>0</v>
      </c>
      <c r="J9" s="83" t="str">
        <f t="shared" si="2"/>
        <v>工字钢</v>
      </c>
      <c r="K9" s="84">
        <f t="shared" si="3"/>
        <v>0</v>
      </c>
      <c r="L9" s="84">
        <f t="shared" si="4"/>
        <v>0</v>
      </c>
      <c r="M9" s="85"/>
      <c r="N9" s="64"/>
      <c r="O9" s="64" t="s">
        <v>24</v>
      </c>
      <c r="P9" s="64" t="s">
        <v>25</v>
      </c>
      <c r="Q9" s="68">
        <v>1000</v>
      </c>
      <c r="R9" s="68"/>
      <c r="S9" s="68" t="str">
        <f t="shared" si="5"/>
        <v>Ⅰ45a</v>
      </c>
      <c r="T9" s="69" t="str">
        <f t="shared" si="6"/>
        <v>工字钢</v>
      </c>
      <c r="U9" s="70">
        <f>(IF(LEFT(T9,2)="钢板",MID(S9,2,FIND("*",S9)-2)*Q9*MID(S9,FIND("*",S9)+1,2)*10^(-9)*7850,0)+IF(LEFT(T9,2)="钢管",PI()*((MID(S9,2,FIND("*",S9,2)-2)/2)^2-(MID(S9,2,FIND("*",S9,2)-2)/2-MID(S9,FIND("*",S9,2)+1,4))^2)*Q9*10^(-9)*7850,0)+IF(LEFT(T9,2)="钢筋",ROUND(PI()*(MID(S9,2,3)/2)^2*7850*10^(-6),3)*10^(-3)*Q9,0)+IF(LEFT(T9,4)="等边角钢",VLOOKUP(MID(S9,1,7),'数据库'!$A$2:$C$83,3,FALSE)*Q9*10^(-3),0)+IF(LEFT(T9,5)="不等边角钢",VLOOKUP(MID(S9,1,11),'数据库'!$D$2:$F$67,3,FALSE)*Q9*10^(-3),0)+IF(LEFT(T9,2)="槽钢",VLOOKUP(MID(S9,1,6),'数据库'!$G$2:$I$31,3,FALSE)*Q9*10^(-3),0)+IF(LEFT(T9,3)="工字钢",VLOOKUP(LEFT(S9,5),'数据库'!$J$2:$L$35,3,FALSE)*Q9*10^(-3),0)+IF(LEFT(T9,3)="C型钢",VLOOKUP(LEFT(S9,14),'数据库'!$M$2:$O$30,3,FALSE)*Q9*10^(-3),0)+IF(LEFT(T9,3)="H型钢",VLOOKUP(LEFT(S9,16),'数据库'!$P$2:$R$66,3,FALSE)*Q9*10^(-3),0)+IF(LEFT(T9,4)="花纹钢板",VLOOKUP(LEFT(T9,7),'数据库'!$S$2:$T$11,2,FALSE)*MID(S9,5,FIND("*",S9,2)-5)*Q9*10^(-6),0))*R9</f>
        <v>0</v>
      </c>
      <c r="V9" s="70">
        <f>(IF(LEFT(T9,2)="钢板",MID(S9,2,FIND("*",S9)-2)*Q9*10^(-6)*2,0)+IF(LEFT(T9,2)="钢管",PI()*MID(S9,2,FIND("*",S9)-2)*Q9*10^(-6),0)+IF(LEFT(T9,2)="钢筋",PI()*MID(S9,2,3)*Q9*10^(-6),0)+IF(LEFT(T9,4)="等边角钢",VLOOKUP(LEFT(S9,7),'数据库'!$A$2:$C$83,2,FALSE)*Q9*10^(-3),0)+IF(LEFT(T9,5)="不等边角钢",VLOOKUP(LEFT(S9,11),'数据库'!$D$2:$F$66,2,FALSE)*Q9*10^(-3),0)+IF(LEFT(T9,2)="槽钢",VLOOKUP(LEFT(S9,7),'数据库'!$G$2:$I$31,2,FALSE)*Q9*10^(-3),0)+IF(LEFT(T9,3)="工字钢",VLOOKUP(LEFT(S9,5),'数据库'!$J$2:$L$35,2,FALSE)*Q9*10^(-3))+IF(LEFT(T9,3)="C型钢",VLOOKUP(LEFT(S9,14),'数据库'!$M$2:$O$30,2,FALSE)*Q9*10^(-3))+IF(LEFT(T9,3)="H型钢",VLOOKUP(LEFT(S9,16),'数据库'!$P$2:$R$66,2,FALSE)*Q9*10^(-3))+IF(LEFT(T9,4)="花纹钢板",MID(S9,5,FIND("*",S9)-5)*Q9*10^(-6)*2,0))*R9</f>
        <v>0</v>
      </c>
      <c r="W9" s="83" t="str">
        <f t="shared" si="7"/>
        <v>工字钢</v>
      </c>
      <c r="X9" s="84">
        <f t="shared" si="8"/>
        <v>0</v>
      </c>
      <c r="Y9" s="84">
        <f t="shared" si="9"/>
        <v>0</v>
      </c>
    </row>
    <row r="10" spans="1:25" s="62" customFormat="1" ht="15.75">
      <c r="A10" s="64"/>
      <c r="B10" s="64" t="s">
        <v>26</v>
      </c>
      <c r="C10" s="64" t="s">
        <v>27</v>
      </c>
      <c r="D10" s="68">
        <v>1000</v>
      </c>
      <c r="E10" s="68"/>
      <c r="F10" s="68" t="str">
        <f t="shared" si="0"/>
        <v>C200*70*20*2.5</v>
      </c>
      <c r="G10" s="69" t="str">
        <f t="shared" si="1"/>
        <v>C型钢</v>
      </c>
      <c r="H10" s="70">
        <f>(IF(LEFT(G10,2)="钢板",MID(F10,2,FIND("*",F10)-2)*D10*MID(F10,FIND("*",F10)+1,2)*10^(-9)*7850,0)+IF(LEFT(G10,2)="钢管",PI()*((MID(F10,2,FIND("*",F10,2)-2)/2)^2-(MID(F10,2,FIND("*",F10,2)-2)/2-MID(F10,FIND("*",F10,2)+1,4))^2)*D10*10^(-9)*7850,0)+IF(LEFT(G10,2)="钢筋",ROUND(PI()*(MID(F10,2,3)/2)^2*7850*10^(-6),3)*10^(-3)*D10,0)+IF(LEFT(G10,4)="等边角钢",VLOOKUP(MID(F10,1,7),'数据库'!$A$2:$C$83,3,FALSE)*D10*10^(-3),0)+IF(LEFT(G10,5)="不等边角钢",VLOOKUP(MID(F10,1,11),'数据库'!$D$2:$F$67,3,FALSE)*D10*10^(-3),0)+IF(LEFT(G10,2)="槽钢",VLOOKUP(MID(F10,1,6),'数据库'!$G$2:$I$31,3,FALSE)*D10*10^(-3),0)+IF(LEFT(G10,3)="工字钢",VLOOKUP(LEFT(F10,5),'数据库'!$J$2:$L$35,3,FALSE)*D10*10^(-3),0)+IF(LEFT(G10,3)="C型钢",VLOOKUP(LEFT(F10,14),'数据库'!$M$2:$O$30,3,FALSE)*D10*10^(-3),0)+IF(LEFT(G10,3)="H型钢",VLOOKUP(LEFT(F10,16),'数据库'!$P$2:$R$66,3,FALSE)*D10*10^(-3),0)+IF(LEFT(G10,4)="花纹钢板",VLOOKUP(LEFT(G10,7),'数据库'!$S$2:$T$11,2,FALSE)*MID(F10,5,FIND("*",F10,2)-5)*D10*10^(-6),0))*E10</f>
        <v>0</v>
      </c>
      <c r="I10" s="70">
        <f>(IF(LEFT(G10,2)="钢板",MID(F10,2,FIND("*",F10)-2)*D10*10^(-6)*2,0)+IF(LEFT(G10,2)="钢管",PI()*MID(F10,2,FIND("*",F10)-2)*D10*10^(-6),0)+IF(LEFT(G10,2)="钢筋",PI()*MID(F10,2,3)*D10*10^(-6),0)+IF(LEFT(G10,4)="等边角钢",VLOOKUP(LEFT(F10,7),'数据库'!$A$2:$C$83,2,FALSE)*D10*10^(-3),0)+IF(LEFT(G10,5)="不等边角钢",VLOOKUP(LEFT(F10,11),'数据库'!$D$2:$F$66,2,FALSE)*D10*10^(-3),0)+IF(LEFT(G10,2)="槽钢",VLOOKUP(LEFT(F10,7),'数据库'!$G$2:$I$31,2,FALSE)*D10*10^(-3),0)+IF(LEFT(G10,3)="工字钢",VLOOKUP(LEFT(F10,5),'数据库'!$J$2:$L$35,2,FALSE)*D10*10^(-3))+IF(LEFT(G10,3)="C型钢",VLOOKUP(LEFT(F10,14),'数据库'!$M$2:$O$30,2,FALSE)*D10*10^(-3))+IF(LEFT(G10,3)="H型钢",VLOOKUP(LEFT(F10,16),'数据库'!$P$2:$R$66,2,FALSE)*D10*10^(-3))+IF(LEFT(G10,4)="花纹钢板",MID(F10,5,FIND("*",F10)-5)*D10*10^(-6)*2,0))*E10</f>
        <v>0</v>
      </c>
      <c r="J10" s="83" t="str">
        <f t="shared" si="2"/>
        <v>C型钢</v>
      </c>
      <c r="K10" s="84">
        <f t="shared" si="3"/>
        <v>0</v>
      </c>
      <c r="L10" s="84">
        <f t="shared" si="4"/>
        <v>0</v>
      </c>
      <c r="M10" s="85"/>
      <c r="N10" s="64"/>
      <c r="O10" s="64" t="s">
        <v>26</v>
      </c>
      <c r="P10" s="64" t="s">
        <v>27</v>
      </c>
      <c r="Q10" s="68">
        <v>1000</v>
      </c>
      <c r="R10" s="68"/>
      <c r="S10" s="68" t="str">
        <f t="shared" si="5"/>
        <v>C200*70*20*2.5</v>
      </c>
      <c r="T10" s="69" t="str">
        <f t="shared" si="6"/>
        <v>C型钢</v>
      </c>
      <c r="U10" s="70">
        <f>(IF(LEFT(T10,2)="钢板",MID(S10,2,FIND("*",S10)-2)*Q10*MID(S10,FIND("*",S10)+1,2)*10^(-9)*7850,0)+IF(LEFT(T10,2)="钢管",PI()*((MID(S10,2,FIND("*",S10,2)-2)/2)^2-(MID(S10,2,FIND("*",S10,2)-2)/2-MID(S10,FIND("*",S10,2)+1,4))^2)*Q10*10^(-9)*7850,0)+IF(LEFT(T10,2)="钢筋",ROUND(PI()*(MID(S10,2,3)/2)^2*7850*10^(-6),3)*10^(-3)*Q10,0)+IF(LEFT(T10,4)="等边角钢",VLOOKUP(MID(S10,1,7),'数据库'!$A$2:$C$83,3,FALSE)*Q10*10^(-3),0)+IF(LEFT(T10,5)="不等边角钢",VLOOKUP(MID(S10,1,11),'数据库'!$D$2:$F$67,3,FALSE)*Q10*10^(-3),0)+IF(LEFT(T10,2)="槽钢",VLOOKUP(MID(S10,1,6),'数据库'!$G$2:$I$31,3,FALSE)*Q10*10^(-3),0)+IF(LEFT(T10,3)="工字钢",VLOOKUP(LEFT(S10,5),'数据库'!$J$2:$L$35,3,FALSE)*Q10*10^(-3),0)+IF(LEFT(T10,3)="C型钢",VLOOKUP(LEFT(S10,14),'数据库'!$M$2:$O$30,3,FALSE)*Q10*10^(-3),0)+IF(LEFT(T10,3)="H型钢",VLOOKUP(LEFT(S10,16),'数据库'!$P$2:$R$66,3,FALSE)*Q10*10^(-3),0)+IF(LEFT(T10,4)="花纹钢板",VLOOKUP(LEFT(T10,7),'数据库'!$S$2:$T$11,2,FALSE)*MID(S10,5,FIND("*",S10,2)-5)*Q10*10^(-6),0))*R10</f>
        <v>0</v>
      </c>
      <c r="V10" s="70">
        <f>(IF(LEFT(T10,2)="钢板",MID(S10,2,FIND("*",S10)-2)*Q10*10^(-6)*2,0)+IF(LEFT(T10,2)="钢管",PI()*MID(S10,2,FIND("*",S10)-2)*Q10*10^(-6),0)+IF(LEFT(T10,2)="钢筋",PI()*MID(S10,2,3)*Q10*10^(-6),0)+IF(LEFT(T10,4)="等边角钢",VLOOKUP(LEFT(S10,7),'数据库'!$A$2:$C$83,2,FALSE)*Q10*10^(-3),0)+IF(LEFT(T10,5)="不等边角钢",VLOOKUP(LEFT(S10,11),'数据库'!$D$2:$F$66,2,FALSE)*Q10*10^(-3),0)+IF(LEFT(T10,2)="槽钢",VLOOKUP(LEFT(S10,7),'数据库'!$G$2:$I$31,2,FALSE)*Q10*10^(-3),0)+IF(LEFT(T10,3)="工字钢",VLOOKUP(LEFT(S10,5),'数据库'!$J$2:$L$35,2,FALSE)*Q10*10^(-3))+IF(LEFT(T10,3)="C型钢",VLOOKUP(LEFT(S10,14),'数据库'!$M$2:$O$30,2,FALSE)*Q10*10^(-3))+IF(LEFT(T10,3)="H型钢",VLOOKUP(LEFT(S10,16),'数据库'!$P$2:$R$66,2,FALSE)*Q10*10^(-3))+IF(LEFT(T10,4)="花纹钢板",MID(S10,5,FIND("*",S10)-5)*Q10*10^(-6)*2,0))*R10</f>
        <v>0</v>
      </c>
      <c r="W10" s="83" t="str">
        <f t="shared" si="7"/>
        <v>C型钢</v>
      </c>
      <c r="X10" s="84">
        <f t="shared" si="8"/>
        <v>0</v>
      </c>
      <c r="Y10" s="84">
        <f t="shared" si="9"/>
        <v>0</v>
      </c>
    </row>
    <row r="11" spans="1:25" s="62" customFormat="1" ht="15.75">
      <c r="A11" s="64"/>
      <c r="B11" s="64" t="s">
        <v>28</v>
      </c>
      <c r="C11" s="64" t="s">
        <v>29</v>
      </c>
      <c r="D11" s="68">
        <v>1000</v>
      </c>
      <c r="E11" s="68"/>
      <c r="F11" s="68" t="str">
        <f t="shared" si="0"/>
        <v>HW175*175*7.5*11</v>
      </c>
      <c r="G11" s="69" t="str">
        <f t="shared" si="1"/>
        <v>H型钢</v>
      </c>
      <c r="H11" s="70">
        <f>(IF(LEFT(G11,2)="钢板",MID(F11,2,FIND("*",F11)-2)*D11*MID(F11,FIND("*",F11)+1,2)*10^(-9)*7850,0)+IF(LEFT(G11,2)="钢管",PI()*((MID(F11,2,FIND("*",F11,2)-2)/2)^2-(MID(F11,2,FIND("*",F11,2)-2)/2-MID(F11,FIND("*",F11,2)+1,4))^2)*D11*10^(-9)*7850,0)+IF(LEFT(G11,2)="钢筋",ROUND(PI()*(MID(F11,2,3)/2)^2*7850*10^(-6),3)*10^(-3)*D11,0)+IF(LEFT(G11,4)="等边角钢",VLOOKUP(MID(F11,1,7),'数据库'!$A$2:$C$83,3,FALSE)*D11*10^(-3),0)+IF(LEFT(G11,5)="不等边角钢",VLOOKUP(MID(F11,1,11),'数据库'!$D$2:$F$67,3,FALSE)*D11*10^(-3),0)+IF(LEFT(G11,2)="槽钢",VLOOKUP(MID(F11,1,6),'数据库'!$G$2:$I$31,3,FALSE)*D11*10^(-3),0)+IF(LEFT(G11,3)="工字钢",VLOOKUP(LEFT(F11,5),'数据库'!$J$2:$L$35,3,FALSE)*D11*10^(-3),0)+IF(LEFT(G11,3)="C型钢",VLOOKUP(LEFT(F11,14),'数据库'!$M$2:$O$30,3,FALSE)*D11*10^(-3),0)+IF(LEFT(G11,3)="H型钢",VLOOKUP(LEFT(F11,16),'数据库'!$P$2:$R$66,3,FALSE)*D11*10^(-3),0)+IF(LEFT(G11,4)="花纹钢板",VLOOKUP(LEFT(G11,7),'数据库'!$S$2:$T$11,2,FALSE)*MID(F11,5,FIND("*",F11,2)-5)*D11*10^(-6),0))*E11</f>
        <v>0</v>
      </c>
      <c r="I11" s="70">
        <f>(IF(LEFT(G11,2)="钢板",MID(F11,2,FIND("*",F11)-2)*D11*10^(-6)*2,0)+IF(LEFT(G11,2)="钢管",PI()*MID(F11,2,FIND("*",F11)-2)*D11*10^(-6),0)+IF(LEFT(G11,2)="钢筋",PI()*MID(F11,2,3)*D11*10^(-6),0)+IF(LEFT(G11,4)="等边角钢",VLOOKUP(LEFT(F11,7),'数据库'!$A$2:$C$83,2,FALSE)*D11*10^(-3),0)+IF(LEFT(G11,5)="不等边角钢",VLOOKUP(LEFT(F11,11),'数据库'!$D$2:$F$66,2,FALSE)*D11*10^(-3),0)+IF(LEFT(G11,2)="槽钢",VLOOKUP(LEFT(F11,7),'数据库'!$G$2:$I$31,2,FALSE)*D11*10^(-3),0)+IF(LEFT(G11,3)="工字钢",VLOOKUP(LEFT(F11,5),'数据库'!$J$2:$L$35,2,FALSE)*D11*10^(-3))+IF(LEFT(G11,3)="C型钢",VLOOKUP(LEFT(F11,14),'数据库'!$M$2:$O$30,2,FALSE)*D11*10^(-3))+IF(LEFT(G11,3)="H型钢",VLOOKUP(LEFT(F11,16),'数据库'!$P$2:$R$66,2,FALSE)*D11*10^(-3))+IF(LEFT(G11,4)="花纹钢板",MID(F11,5,FIND("*",F11)-5)*D11*10^(-6)*2,0))*E11</f>
        <v>0</v>
      </c>
      <c r="J11" s="83" t="str">
        <f t="shared" si="2"/>
        <v>H型钢</v>
      </c>
      <c r="K11" s="84">
        <f t="shared" si="3"/>
        <v>0</v>
      </c>
      <c r="L11" s="84">
        <f t="shared" si="4"/>
        <v>0</v>
      </c>
      <c r="M11" s="85"/>
      <c r="N11" s="64"/>
      <c r="O11" s="64" t="s">
        <v>28</v>
      </c>
      <c r="P11" s="64" t="s">
        <v>29</v>
      </c>
      <c r="Q11" s="68">
        <v>1000</v>
      </c>
      <c r="R11" s="68"/>
      <c r="S11" s="68" t="str">
        <f t="shared" si="5"/>
        <v>HW175*175*7.5*11</v>
      </c>
      <c r="T11" s="69" t="str">
        <f t="shared" si="6"/>
        <v>H型钢</v>
      </c>
      <c r="U11" s="70">
        <f>(IF(LEFT(T11,2)="钢板",MID(S11,2,FIND("*",S11)-2)*Q11*MID(S11,FIND("*",S11)+1,2)*10^(-9)*7850,0)+IF(LEFT(T11,2)="钢管",PI()*((MID(S11,2,FIND("*",S11,2)-2)/2)^2-(MID(S11,2,FIND("*",S11,2)-2)/2-MID(S11,FIND("*",S11,2)+1,4))^2)*Q11*10^(-9)*7850,0)+IF(LEFT(T11,2)="钢筋",ROUND(PI()*(MID(S11,2,3)/2)^2*7850*10^(-6),3)*10^(-3)*Q11,0)+IF(LEFT(T11,4)="等边角钢",VLOOKUP(MID(S11,1,7),'数据库'!$A$2:$C$83,3,FALSE)*Q11*10^(-3),0)+IF(LEFT(T11,5)="不等边角钢",VLOOKUP(MID(S11,1,11),'数据库'!$D$2:$F$67,3,FALSE)*Q11*10^(-3),0)+IF(LEFT(T11,2)="槽钢",VLOOKUP(MID(S11,1,6),'数据库'!$G$2:$I$31,3,FALSE)*Q11*10^(-3),0)+IF(LEFT(T11,3)="工字钢",VLOOKUP(LEFT(S11,5),'数据库'!$J$2:$L$35,3,FALSE)*Q11*10^(-3),0)+IF(LEFT(T11,3)="C型钢",VLOOKUP(LEFT(S11,14),'数据库'!$M$2:$O$30,3,FALSE)*Q11*10^(-3),0)+IF(LEFT(T11,3)="H型钢",VLOOKUP(LEFT(S11,16),'数据库'!$P$2:$R$66,3,FALSE)*Q11*10^(-3),0)+IF(LEFT(T11,4)="花纹钢板",VLOOKUP(LEFT(T11,7),'数据库'!$S$2:$T$11,2,FALSE)*MID(S11,5,FIND("*",S11,2)-5)*Q11*10^(-6),0))*R11</f>
        <v>0</v>
      </c>
      <c r="V11" s="70">
        <f>(IF(LEFT(T11,2)="钢板",MID(S11,2,FIND("*",S11)-2)*Q11*10^(-6)*2,0)+IF(LEFT(T11,2)="钢管",PI()*MID(S11,2,FIND("*",S11)-2)*Q11*10^(-6),0)+IF(LEFT(T11,2)="钢筋",PI()*MID(S11,2,3)*Q11*10^(-6),0)+IF(LEFT(T11,4)="等边角钢",VLOOKUP(LEFT(S11,7),'数据库'!$A$2:$C$83,2,FALSE)*Q11*10^(-3),0)+IF(LEFT(T11,5)="不等边角钢",VLOOKUP(LEFT(S11,11),'数据库'!$D$2:$F$66,2,FALSE)*Q11*10^(-3),0)+IF(LEFT(T11,2)="槽钢",VLOOKUP(LEFT(S11,7),'数据库'!$G$2:$I$31,2,FALSE)*Q11*10^(-3),0)+IF(LEFT(T11,3)="工字钢",VLOOKUP(LEFT(S11,5),'数据库'!$J$2:$L$35,2,FALSE)*Q11*10^(-3))+IF(LEFT(T11,3)="C型钢",VLOOKUP(LEFT(S11,14),'数据库'!$M$2:$O$30,2,FALSE)*Q11*10^(-3))+IF(LEFT(T11,3)="H型钢",VLOOKUP(LEFT(S11,16),'数据库'!$P$2:$R$66,2,FALSE)*Q11*10^(-3))+IF(LEFT(T11,4)="花纹钢板",MID(S11,5,FIND("*",S11)-5)*Q11*10^(-6)*2,0))*R11</f>
        <v>0</v>
      </c>
      <c r="W11" s="83" t="str">
        <f t="shared" si="7"/>
        <v>H型钢</v>
      </c>
      <c r="X11" s="84">
        <f t="shared" si="8"/>
        <v>0</v>
      </c>
      <c r="Y11" s="84">
        <f t="shared" si="9"/>
        <v>0</v>
      </c>
    </row>
    <row r="12" spans="1:25" s="62" customFormat="1" ht="15.75">
      <c r="A12" s="64"/>
      <c r="B12" s="64" t="s">
        <v>30</v>
      </c>
      <c r="C12" s="64" t="s">
        <v>31</v>
      </c>
      <c r="D12" s="68">
        <v>1000</v>
      </c>
      <c r="E12" s="68"/>
      <c r="F12" s="68" t="str">
        <f t="shared" si="0"/>
        <v>花纹钢板300*4.5</v>
      </c>
      <c r="G12" s="69" t="str">
        <f t="shared" si="1"/>
        <v>花纹钢板4.5</v>
      </c>
      <c r="H12" s="70">
        <f>(IF(LEFT(G12,2)="钢板",MID(F12,2,FIND("*",F12)-2)*D12*MID(F12,FIND("*",F12)+1,2)*10^(-9)*7850,0)+IF(LEFT(G12,2)="钢管",PI()*((MID(F12,2,FIND("*",F12,2)-2)/2)^2-(MID(F12,2,FIND("*",F12,2)-2)/2-MID(F12,FIND("*",F12,2)+1,4))^2)*D12*10^(-9)*7850,0)+IF(LEFT(G12,2)="钢筋",ROUND(PI()*(MID(F12,2,3)/2)^2*7850*10^(-6),3)*10^(-3)*D12,0)+IF(LEFT(G12,4)="等边角钢",VLOOKUP(MID(F12,1,7),'数据库'!$A$2:$C$83,3,FALSE)*D12*10^(-3),0)+IF(LEFT(G12,5)="不等边角钢",VLOOKUP(MID(F12,1,11),'数据库'!$D$2:$F$67,3,FALSE)*D12*10^(-3),0)+IF(LEFT(G12,2)="槽钢",VLOOKUP(MID(F12,1,6),'数据库'!$G$2:$I$31,3,FALSE)*D12*10^(-3),0)+IF(LEFT(G12,3)="工字钢",VLOOKUP(LEFT(F12,5),'数据库'!$J$2:$L$35,3,FALSE)*D12*10^(-3),0)+IF(LEFT(G12,3)="C型钢",VLOOKUP(LEFT(F12,14),'数据库'!$M$2:$O$30,3,FALSE)*D12*10^(-3),0)+IF(LEFT(G12,3)="H型钢",VLOOKUP(LEFT(F12,16),'数据库'!$P$2:$R$66,3,FALSE)*D12*10^(-3),0)+IF(LEFT(G12,4)="花纹钢板",VLOOKUP(LEFT(G12,7),'数据库'!$S$2:$T$11,2,FALSE)*MID(F12,5,FIND("*",F12,2)-5)*D12*10^(-6),0))*E12</f>
        <v>0</v>
      </c>
      <c r="I12" s="70">
        <f>(IF(LEFT(G12,2)="钢板",MID(F12,2,FIND("*",F12)-2)*D12*10^(-6)*2,0)+IF(LEFT(G12,2)="钢管",PI()*MID(F12,2,FIND("*",F12)-2)*D12*10^(-6),0)+IF(LEFT(G12,2)="钢筋",PI()*MID(F12,2,3)*D12*10^(-6),0)+IF(LEFT(G12,4)="等边角钢",VLOOKUP(LEFT(F12,7),'数据库'!$A$2:$C$83,2,FALSE)*D12*10^(-3),0)+IF(LEFT(G12,5)="不等边角钢",VLOOKUP(LEFT(F12,11),'数据库'!$D$2:$F$66,2,FALSE)*D12*10^(-3),0)+IF(LEFT(G12,2)="槽钢",VLOOKUP(LEFT(F12,7),'数据库'!$G$2:$I$31,2,FALSE)*D12*10^(-3),0)+IF(LEFT(G12,3)="工字钢",VLOOKUP(LEFT(F12,5),'数据库'!$J$2:$L$35,2,FALSE)*D12*10^(-3))+IF(LEFT(G12,3)="C型钢",VLOOKUP(LEFT(F12,14),'数据库'!$M$2:$O$30,2,FALSE)*D12*10^(-3))+IF(LEFT(G12,3)="H型钢",VLOOKUP(LEFT(F12,16),'数据库'!$P$2:$R$66,2,FALSE)*D12*10^(-3))+IF(LEFT(G12,4)="花纹钢板",MID(F12,5,FIND("*",F12)-5)*D12*10^(-6)*2,0))*E12</f>
        <v>0</v>
      </c>
      <c r="J12" s="83" t="str">
        <f t="shared" si="2"/>
        <v>花纹钢板4.5</v>
      </c>
      <c r="K12" s="84">
        <f t="shared" si="3"/>
        <v>0</v>
      </c>
      <c r="L12" s="84">
        <f t="shared" si="4"/>
        <v>0</v>
      </c>
      <c r="M12" s="85"/>
      <c r="N12" s="64"/>
      <c r="O12" s="64" t="s">
        <v>30</v>
      </c>
      <c r="P12" s="64" t="s">
        <v>31</v>
      </c>
      <c r="Q12" s="68">
        <v>1000</v>
      </c>
      <c r="R12" s="68"/>
      <c r="S12" s="68" t="str">
        <f t="shared" si="5"/>
        <v>花纹钢板300*4.5</v>
      </c>
      <c r="T12" s="69" t="str">
        <f t="shared" si="6"/>
        <v>花纹钢板4.5</v>
      </c>
      <c r="U12" s="70">
        <f>(IF(LEFT(T12,2)="钢板",MID(S12,2,FIND("*",S12)-2)*Q12*MID(S12,FIND("*",S12)+1,2)*10^(-9)*7850,0)+IF(LEFT(T12,2)="钢管",PI()*((MID(S12,2,FIND("*",S12,2)-2)/2)^2-(MID(S12,2,FIND("*",S12,2)-2)/2-MID(S12,FIND("*",S12,2)+1,4))^2)*Q12*10^(-9)*7850,0)+IF(LEFT(T12,2)="钢筋",ROUND(PI()*(MID(S12,2,3)/2)^2*7850*10^(-6),3)*10^(-3)*Q12,0)+IF(LEFT(T12,4)="等边角钢",VLOOKUP(MID(S12,1,7),'数据库'!$A$2:$C$83,3,FALSE)*Q12*10^(-3),0)+IF(LEFT(T12,5)="不等边角钢",VLOOKUP(MID(S12,1,11),'数据库'!$D$2:$F$67,3,FALSE)*Q12*10^(-3),0)+IF(LEFT(T12,2)="槽钢",VLOOKUP(MID(S12,1,6),'数据库'!$G$2:$I$31,3,FALSE)*Q12*10^(-3),0)+IF(LEFT(T12,3)="工字钢",VLOOKUP(LEFT(S12,5),'数据库'!$J$2:$L$35,3,FALSE)*Q12*10^(-3),0)+IF(LEFT(T12,3)="C型钢",VLOOKUP(LEFT(S12,14),'数据库'!$M$2:$O$30,3,FALSE)*Q12*10^(-3),0)+IF(LEFT(T12,3)="H型钢",VLOOKUP(LEFT(S12,16),'数据库'!$P$2:$R$66,3,FALSE)*Q12*10^(-3),0)+IF(LEFT(T12,4)="花纹钢板",VLOOKUP(LEFT(T12,7),'数据库'!$S$2:$T$11,2,FALSE)*MID(S12,5,FIND("*",S12,2)-5)*Q12*10^(-6),0))*R12</f>
        <v>0</v>
      </c>
      <c r="V12" s="70">
        <f>(IF(LEFT(T12,2)="钢板",MID(S12,2,FIND("*",S12)-2)*Q12*10^(-6)*2,0)+IF(LEFT(T12,2)="钢管",PI()*MID(S12,2,FIND("*",S12)-2)*Q12*10^(-6),0)+IF(LEFT(T12,2)="钢筋",PI()*MID(S12,2,3)*Q12*10^(-6),0)+IF(LEFT(T12,4)="等边角钢",VLOOKUP(LEFT(S12,7),'数据库'!$A$2:$C$83,2,FALSE)*Q12*10^(-3),0)+IF(LEFT(T12,5)="不等边角钢",VLOOKUP(LEFT(S12,11),'数据库'!$D$2:$F$66,2,FALSE)*Q12*10^(-3),0)+IF(LEFT(T12,2)="槽钢",VLOOKUP(LEFT(S12,7),'数据库'!$G$2:$I$31,2,FALSE)*Q12*10^(-3),0)+IF(LEFT(T12,3)="工字钢",VLOOKUP(LEFT(S12,5),'数据库'!$J$2:$L$35,2,FALSE)*Q12*10^(-3))+IF(LEFT(T12,3)="C型钢",VLOOKUP(LEFT(S12,14),'数据库'!$M$2:$O$30,2,FALSE)*Q12*10^(-3))+IF(LEFT(T12,3)="H型钢",VLOOKUP(LEFT(S12,16),'数据库'!$P$2:$R$66,2,FALSE)*Q12*10^(-3))+IF(LEFT(T12,4)="花纹钢板",MID(S12,5,FIND("*",S12)-5)*Q12*10^(-6)*2,0))*R12</f>
        <v>0</v>
      </c>
      <c r="W12" s="83" t="str">
        <f t="shared" si="7"/>
        <v>花纹钢板4.5</v>
      </c>
      <c r="X12" s="84">
        <f t="shared" si="8"/>
        <v>0</v>
      </c>
      <c r="Y12" s="84">
        <f t="shared" si="9"/>
        <v>0</v>
      </c>
    </row>
    <row r="13" spans="1:25" s="62" customFormat="1" ht="15.75" customHeight="1">
      <c r="A13" s="123" t="s">
        <v>32</v>
      </c>
      <c r="B13" s="123"/>
      <c r="C13" s="123"/>
      <c r="D13" s="123"/>
      <c r="E13" s="123"/>
      <c r="F13" s="71"/>
      <c r="G13" s="124" t="s">
        <v>33</v>
      </c>
      <c r="H13" s="123"/>
      <c r="I13" s="123"/>
      <c r="J13" s="123"/>
      <c r="K13" s="123"/>
      <c r="L13" s="123"/>
      <c r="M13" s="86"/>
      <c r="N13" s="123" t="s">
        <v>32</v>
      </c>
      <c r="O13" s="123"/>
      <c r="P13" s="123"/>
      <c r="Q13" s="123"/>
      <c r="R13" s="123"/>
      <c r="S13" s="123"/>
      <c r="T13" s="124" t="s">
        <v>33</v>
      </c>
      <c r="U13" s="123"/>
      <c r="V13" s="123"/>
      <c r="W13" s="123"/>
      <c r="X13" s="123"/>
      <c r="Y13" s="123"/>
    </row>
    <row r="14" spans="1:12" ht="15.75">
      <c r="A14" s="72">
        <v>1</v>
      </c>
      <c r="B14" s="73" t="s">
        <v>34</v>
      </c>
      <c r="C14" s="64"/>
      <c r="D14" s="18"/>
      <c r="F14" s="68"/>
      <c r="G14" s="69"/>
      <c r="H14" s="70"/>
      <c r="I14" s="70"/>
      <c r="K14" s="87"/>
      <c r="L14" s="87"/>
    </row>
    <row r="15" spans="1:65" s="62" customFormat="1" ht="15.75">
      <c r="A15" s="64"/>
      <c r="B15" s="64" t="s">
        <v>16</v>
      </c>
      <c r="C15" s="64" t="s">
        <v>35</v>
      </c>
      <c r="D15" s="68">
        <v>5990</v>
      </c>
      <c r="E15" s="68">
        <v>14</v>
      </c>
      <c r="F15" s="68" t="str">
        <f aca="true" t="shared" si="10" ref="F15:F28">B15&amp;C15</f>
        <v>—280*8</v>
      </c>
      <c r="G15" s="69" t="str">
        <f aca="true" t="shared" si="11" ref="G15:G28">IF(LEFT(F15,1)="—","钢板"&amp;MID(F15,FIND("*",F15,1)+1,2),)&amp;IF(LEFT(F15,1)="∠",IF(LEN(F15)&gt;7,"不等边角钢","等边角钢"),)&amp;IF(LEFT(F15,1)="φ",IF(LEN(F15)&gt;4,"钢管","钢筋"),)&amp;IF(LEFT(F15,1)="［","槽钢",)&amp;IF(LEFT(F15,1)="Ⅰ","工字钢",)&amp;IF(LEFT(F15,1)="C","C型钢",)&amp;IF(LEFT(F15,1)="H","H型钢",)&amp;IF(LEFT(F15,1)="花","花纹钢板"&amp;MID(F15,FIND("*",F15,1)+1,3),)</f>
        <v>钢板8</v>
      </c>
      <c r="H15" s="70">
        <f>(IF(LEFT(G15,2)="钢板",MID(F15,2,FIND("*",F15)-2)*D15*MID(F15,FIND("*",F15)+1,2)*10^(-9)*7850,0)+IF(LEFT(G15,2)="钢管",PI()*((MID(F15,2,FIND("*",F15,2)-2)/2)^2-(MID(F15,2,FIND("*",F15,2)-2)/2-MID(F15,FIND("*",F15,2)+1,4))^2)*D15*10^(-9)*7850,0)+IF(LEFT(G15,2)="钢筋",ROUND(PI()*(MID(F15,2,3)/2)^2*7850*10^(-6),3)*10^(-3)*D15,0)+IF(LEFT(G15,4)="等边角钢",VLOOKUP(MID(F15,1,7),'数据库'!$A$2:$C$83,3,FALSE)*D15*10^(-3),0)+IF(LEFT(G15,5)="不等边角钢",VLOOKUP(MID(F15,1,11),'数据库'!$D$2:$F$65,3,FALSE)*D15*10^(-3),0)+IF(LEFT(G15,2)="槽钢",VLOOKUP(MID(F15,1,6),'数据库'!$G$2:$I$31,3,FALSE)*D15*10^(-3),0)+IF(LEFT(G15,3)="工字钢",VLOOKUP(LEFT(F15,5),'数据库'!$J$2:$L$35,3,FALSE)*D15*10^(-3),0)+IF(LEFT(G15,3)="C型钢",VLOOKUP(LEFT(F15,14),'数据库'!$M$2:$O$30,3,FALSE)*D15*10^(-3),0)+IF(LEFT(G15,3)="H型钢",VLOOKUP(LEFT(F15,16),'数据库'!$P$2:$R$66,3,FALSE)*D15*10^(-3),0)+IF(LEFT(G15,4)="花纹钢板",VLOOKUP(LEFT(G15,7),'数据库'!$S$2:$T$11,2,FALSE)*MID(F15,5,FIND("*",F15,2)-5)*D15*10^(-6),0))*E15</f>
        <v>1474.59424</v>
      </c>
      <c r="I15" s="70">
        <f>(IF(LEFT(G15,2)="钢板",MID(F15,2,FIND("*",F15)-2)*D15*10^(-6)*2,0)+IF(LEFT(G15,2)="钢管",PI()*MID(F15,2,FIND("*",F15)-2)*D15*10^(-6),0)+IF(LEFT(G15,2)="钢筋",PI()*MID(F15,2,3)*D15*10^(-6),0)+IF(LEFT(G15,4)="等边角钢",VLOOKUP(LEFT(F15,7),'数据库'!$A$2:$C$83,2,FALSE)*D15*10^(-3),0)+IF(LEFT(G15,5)="不等边角钢",VLOOKUP(LEFT(F15,11),'数据库'!$D$2:$F$66,2,FALSE)*D15*10^(-3),0)+IF(LEFT(G15,2)="槽钢",VLOOKUP(LEFT(F15,7),'数据库'!$G$2:$I$31,2,FALSE)*D15*10^(-3),0)+IF(LEFT(G15,3)="工字钢",VLOOKUP(LEFT(F15,5),'数据库'!$J$2:$L$35,2,FALSE)*D15*10^(-3))+IF(LEFT(G15,3)="C型钢",VLOOKUP(LEFT(F15,14),'数据库'!$M$2:$O$30,2,FALSE)*D15*10^(-3))+IF(LEFT(G15,3)="H型钢",VLOOKUP(LEFT(F15,16),'数据库'!$P$2:$R$66,2,FALSE)*D15*10^(-3))+IF(LEFT(G15,4)="花纹钢板",MID(F15,5,FIND("*",F15)-5)*D15*10^(-6)*2,0))*E15</f>
        <v>46.961600000000004</v>
      </c>
      <c r="J15" s="83" t="str">
        <f aca="true" t="shared" si="12" ref="J15:L20">G15</f>
        <v>钢板8</v>
      </c>
      <c r="K15" s="84">
        <f t="shared" si="12"/>
        <v>1474.59424</v>
      </c>
      <c r="L15" s="84">
        <f t="shared" si="12"/>
        <v>46.961600000000004</v>
      </c>
      <c r="M15" s="85"/>
      <c r="N15" s="64"/>
      <c r="O15" s="64"/>
      <c r="P15" s="64"/>
      <c r="Q15" s="68"/>
      <c r="R15" s="68"/>
      <c r="S15" s="68">
        <f>O15&amp;P15</f>
      </c>
      <c r="T15" s="69">
        <f>IF(LEFT(S15,1)="—","钢板"&amp;MID(S15,FIND("*",S15,1)+1,2),)&amp;IF(LEFT(S15,1)="∠",IF(LEN(S15)&gt;7,"不等边角钢","等边角钢"),)&amp;IF(LEFT(S15,1)="φ",IF(LEN(S15)&gt;4,"钢管","钢筋"),)&amp;IF(LEFT(S15,1)="［","槽钢",)&amp;IF(LEFT(S15,1)="Ⅰ","工字钢",)&amp;IF(LEFT(S15,1)="C","C型钢",)&amp;IF(LEFT(S15,1)="H","H型钢",)&amp;IF(LEFT(S15,1)="花","花纹钢板"&amp;MID(S15,FIND("*",S15,1)+1,3),)</f>
      </c>
      <c r="U15" s="70">
        <f>(IF(LEFT(T15,2)="钢板",MID(S15,2,FIND("*",S15)-2)*Q15*MID(S15,FIND("*",S15)+1,2)*10^(-9)*7850,0)+IF(LEFT(T15,2)="钢管",PI()*((MID(S15,2,FIND("*",S15,2)-2)/2)^2-(MID(S15,2,FIND("*",S15,2)-2)/2-MID(S15,FIND("*",S15,2)+1,4))^2)*Q15*10^(-9)*7850,0)+IF(LEFT(T15,2)="钢筋",ROUND(PI()*(MID(S15,2,3)/2)^2*7850*10^(-6),3)*10^(-3)*Q15,0)+IF(LEFT(T15,4)="等边角钢",VLOOKUP(MID(S15,1,7),'数据库'!$A$2:$C$83,3,FALSE)*Q15*10^(-3),0)+IF(LEFT(T15,5)="不等边角钢",VLOOKUP(MID(S15,1,11),'数据库'!$D$2:$F$65,3,FALSE)*Q15*10^(-3),0)+IF(LEFT(T15,2)="槽钢",VLOOKUP(MID(S15,1,6),'数据库'!$G$2:$I$31,3,FALSE)*Q15*10^(-3),0)+IF(LEFT(T15,3)="工字钢",VLOOKUP(LEFT(S15,5),'数据库'!$J$2:$L$35,3,FALSE)*Q15*10^(-3),0)+IF(LEFT(T15,3)="C型钢",VLOOKUP(LEFT(S15,14),'数据库'!$M$2:$O$30,3,FALSE)*Q15*10^(-3),0)+IF(LEFT(T15,3)="H型钢",VLOOKUP(LEFT(S15,16),'数据库'!$P$2:$R$66,3,FALSE)*Q15*10^(-3),0)+IF(LEFT(T15,4)="花纹钢板",VLOOKUP(LEFT(T15,7),'数据库'!$S$2:$T$11,2,FALSE)*MID(S15,5,FIND("*",S15,2)-5)*Q15*10^(-6),0))*R15</f>
        <v>0</v>
      </c>
      <c r="V15" s="70">
        <f>(IF(LEFT(T15,2)="钢板",MID(S15,2,FIND("*",S15)-2)*Q15*10^(-6)*2,0)+IF(LEFT(T15,2)="钢管",PI()*MID(S15,2,FIND("*",S15)-2)*Q15*10^(-6),0)+IF(LEFT(T15,2)="钢筋",PI()*MID(S15,2,3)*Q15*10^(-6),0)+IF(LEFT(T15,4)="等边角钢",VLOOKUP(LEFT(S15,7),'数据库'!$A$2:$C$83,2,FALSE)*Q15*10^(-3),0)+IF(LEFT(T15,5)="不等边角钢",VLOOKUP(LEFT(S15,11),'数据库'!$D$2:$F$66,2,FALSE)*Q15*10^(-3),0)+IF(LEFT(T15,2)="槽钢",VLOOKUP(LEFT(S15,7),'数据库'!$G$2:$I$31,2,FALSE)*Q15*10^(-3),0)+IF(LEFT(T15,3)="工字钢",VLOOKUP(LEFT(S15,5),'数据库'!$J$2:$L$35,2,FALSE)*Q15*10^(-3))+IF(LEFT(T15,3)="C型钢",VLOOKUP(LEFT(S15,14),'数据库'!$M$2:$O$30,2,FALSE)*Q15*10^(-3))+IF(LEFT(T15,3)="H型钢",VLOOKUP(LEFT(S15,16),'数据库'!$P$2:$R$66,2,FALSE)*Q15*10^(-3))+IF(LEFT(T15,4)="花纹钢板",MID(S15,5,FIND("*",S15)-5)*Q15*10^(-6)*2,0))*R15</f>
        <v>0</v>
      </c>
      <c r="W15" s="83">
        <f>T15</f>
      </c>
      <c r="X15" s="84">
        <f>U15</f>
        <v>0</v>
      </c>
      <c r="Y15" s="84">
        <f>V15</f>
        <v>0</v>
      </c>
      <c r="BL15" s="62" t="e">
        <f>(IF(LEFT(G15,2)="钢板",MID(#REF!,2,FIND("*",#REF!)-2)*D15*MID(#REF!,FIND("*",#REF!)+1,2)*10^(-9)*7850,0)+IF(LEFT(G15,2)="钢管",PI()*((MID(#REF!,2,FIND("*",#REF!,2)-2)/2)^2-(MID(#REF!,2,FIND("*",#REF!,2)-2)/2-MID(#REF!,FIND("*",#REF!,2)+1,4))^2)*D15*10^(-9)*7850,0)+IF(LEFT(G15,2)="钢筋",ROUND(PI()*(MID(#REF!,2,3)/2)^2*7850*10^(-6),3)*10^(-3)*D15,0)+IF(LEFT(G15,4)="等边角钢",VLOOKUP(MID(#REF!,1,7),'数据库'!$A$2:$C$83,3,FALSE)*D15*10^(-3),0)+IF(LEFT(G15,5)="不等边角钢",VLOOKUP(MID(#REF!,1,11),'数据库'!$D$2:$F$65,3,FALSE)*D15*10^(-3),0)+IF(LEFT(G15,2)="槽钢",VLOOKUP(MID(#REF!,1,6),'数据库'!$G$2:$I$31,3,FALSE)*D15*10^(-3),0)+IF(LEFT(G15,3)="工字钢",VLOOKUP(LEFT(#REF!,5),'数据库'!$J$2:$L$35,3,FALSE)*D15*10^(-3),0))*E15</f>
        <v>#REF!</v>
      </c>
      <c r="BM15" s="62" t="e">
        <f>(IF(LEFT(G15,2)="钢板",MID(#REF!,2,FIND("*",#REF!)-2)*D15*10^(-6)*2,0)+IF(LEFT(G15,2)="钢管",PI()*MID(#REF!,2,FIND("*",#REF!)-2)*D15*10^(-6),0)+IF(LEFT(G15,2)="钢筋",PI()*MID(#REF!,2,3)*D15*10^(-6),0)+IF(LEFT(G15,4)="等边角钢",VLOOKUP(MID(#REF!,1,7),'数据库'!$A$2:$C$83,2,FALSE)*D15*10^(-3),0)+IF(LEFT(G15,5)="不等边角钢",VLOOKUP(MID(#REF!,1,11),'数据库'!$D$2:$F$66,2,FALSE)*D15*10^(-3),0)+IF(LEFT(G15,2)="槽钢",VLOOKUP(MID(#REF!,1,7),'数据库'!$G$2:$I$31,2,FALSE)*D15*10^(-3),0)+IF(LEFT(G15,3)="工字钢",VLOOKUP(MID(#REF!,1,5),'数据库'!$J$2:$L$35,2,FALSE)*D15*10^(-3)))*E15</f>
        <v>#REF!</v>
      </c>
    </row>
    <row r="16" spans="1:12" ht="15.75">
      <c r="A16" s="74"/>
      <c r="B16" s="64" t="s">
        <v>16</v>
      </c>
      <c r="C16" s="64" t="s">
        <v>36</v>
      </c>
      <c r="D16" s="68">
        <v>5990</v>
      </c>
      <c r="E16" s="68">
        <v>14</v>
      </c>
      <c r="F16" s="68" t="str">
        <f t="shared" si="10"/>
        <v>—220*8</v>
      </c>
      <c r="G16" s="69" t="str">
        <f t="shared" si="11"/>
        <v>钢板8</v>
      </c>
      <c r="H16" s="70">
        <f>(IF(LEFT(G16,2)="钢板",MID(F16,2,FIND("*",F16)-2)*D16*MID(F16,FIND("*",F16)+1,2)*10^(-9)*7850,0)+IF(LEFT(G16,2)="钢管",PI()*((MID(F16,2,FIND("*",F16,2)-2)/2)^2-(MID(F16,2,FIND("*",F16,2)-2)/2-MID(F16,FIND("*",F16,2)+1,4))^2)*D16*10^(-9)*7850,0)+IF(LEFT(G16,2)="钢筋",ROUND(PI()*(MID(F16,2,3)/2)^2*7850*10^(-6),3)*10^(-3)*D16,0)+IF(LEFT(G16,4)="等边角钢",VLOOKUP(MID(F16,1,7),'数据库'!$A$2:$C$83,3,FALSE)*D16*10^(-3),0)+IF(LEFT(G16,5)="不等边角钢",VLOOKUP(MID(F16,1,11),'数据库'!$D$2:$F$65,3,FALSE)*D16*10^(-3),0)+IF(LEFT(G16,2)="槽钢",VLOOKUP(MID(F16,1,6),'数据库'!$G$2:$I$31,3,FALSE)*D16*10^(-3),0)+IF(LEFT(G16,3)="工字钢",VLOOKUP(LEFT(F16,5),'数据库'!$J$2:$L$35,3,FALSE)*D16*10^(-3),0)+IF(LEFT(G16,3)="C型钢",VLOOKUP(LEFT(F16,14),'数据库'!$M$2:$O$30,3,FALSE)*D16*10^(-3),0)+IF(LEFT(G16,3)="H型钢",VLOOKUP(LEFT(F16,16),'数据库'!$P$2:$R$66,3,FALSE)*D16*10^(-3),0)+IF(LEFT(G16,4)="花纹钢板",VLOOKUP(LEFT(G16,7),'数据库'!$S$2:$T$11,2,FALSE)*MID(F16,5,FIND("*",F16,2)-5)*D16*10^(-6),0))*E16</f>
        <v>1158.60976</v>
      </c>
      <c r="I16" s="70">
        <f>(IF(LEFT(G16,2)="钢板",MID(F16,2,FIND("*",F16)-2)*D16*10^(-6)*2,0)+IF(LEFT(G16,2)="钢管",PI()*MID(F16,2,FIND("*",F16)-2)*D16*10^(-6),0)+IF(LEFT(G16,2)="钢筋",PI()*MID(F16,2,3)*D16*10^(-6),0)+IF(LEFT(G16,4)="等边角钢",VLOOKUP(LEFT(F16,7),'数据库'!$A$2:$C$83,2,FALSE)*D16*10^(-3),0)+IF(LEFT(G16,5)="不等边角钢",VLOOKUP(LEFT(F16,11),'数据库'!$D$2:$F$66,2,FALSE)*D16*10^(-3),0)+IF(LEFT(G16,2)="槽钢",VLOOKUP(LEFT(F16,7),'数据库'!$G$2:$I$31,2,FALSE)*D16*10^(-3),0)+IF(LEFT(G16,3)="工字钢",VLOOKUP(LEFT(F16,5),'数据库'!$J$2:$L$35,2,FALSE)*D16*10^(-3))+IF(LEFT(G16,3)="C型钢",VLOOKUP(LEFT(F16,14),'数据库'!$M$2:$O$30,2,FALSE)*D16*10^(-3))+IF(LEFT(G16,3)="H型钢",VLOOKUP(LEFT(F16,16),'数据库'!$P$2:$R$66,2,FALSE)*D16*10^(-3))+IF(LEFT(G16,4)="花纹钢板",MID(F16,5,FIND("*",F16)-5)*D16*10^(-6)*2,0))*E16</f>
        <v>36.898399999999995</v>
      </c>
      <c r="J16" s="83" t="str">
        <f t="shared" si="12"/>
        <v>钢板8</v>
      </c>
      <c r="K16" s="84">
        <f t="shared" si="12"/>
        <v>1158.60976</v>
      </c>
      <c r="L16" s="84">
        <f t="shared" si="12"/>
        <v>36.898399999999995</v>
      </c>
    </row>
    <row r="17" spans="1:12" ht="15.75">
      <c r="A17" s="75"/>
      <c r="B17" s="64" t="s">
        <v>16</v>
      </c>
      <c r="C17" s="64" t="s">
        <v>37</v>
      </c>
      <c r="D17" s="68">
        <v>5990</v>
      </c>
      <c r="E17" s="68">
        <v>14</v>
      </c>
      <c r="F17" s="68" t="str">
        <f t="shared" si="10"/>
        <v>—434*6</v>
      </c>
      <c r="G17" s="69" t="str">
        <f t="shared" si="11"/>
        <v>钢板6</v>
      </c>
      <c r="H17" s="70">
        <f>(IF(LEFT(G17,2)="钢板",MID(F17,2,FIND("*",F17)-2)*D17*MID(F17,FIND("*",F17)+1,2)*10^(-9)*7850,0)+IF(LEFT(G17,2)="钢管",PI()*((MID(F17,2,FIND("*",F17,2)-2)/2)^2-(MID(F17,2,FIND("*",F17,2)-2)/2-MID(F17,FIND("*",F17,2)+1,4))^2)*D17*10^(-9)*7850,0)+IF(LEFT(G17,2)="钢筋",ROUND(PI()*(MID(F17,2,3)/2)^2*7850*10^(-6),3)*10^(-3)*D17,0)+IF(LEFT(G17,4)="等边角钢",VLOOKUP(MID(F17,1,7),'数据库'!$A$2:$C$83,3,FALSE)*D17*10^(-3),0)+IF(LEFT(G17,5)="不等边角钢",VLOOKUP(MID(F17,1,11),'数据库'!$D$2:$F$65,3,FALSE)*D17*10^(-3),0)+IF(LEFT(G17,2)="槽钢",VLOOKUP(MID(F17,1,6),'数据库'!$G$2:$I$31,3,FALSE)*D17*10^(-3),0)+IF(LEFT(G17,3)="工字钢",VLOOKUP(LEFT(F17,5),'数据库'!$J$2:$L$35,3,FALSE)*D17*10^(-3),0)+IF(LEFT(G17,3)="C型钢",VLOOKUP(LEFT(F17,14),'数据库'!$M$2:$O$30,3,FALSE)*D17*10^(-3),0)+IF(LEFT(G17,3)="H型钢",VLOOKUP(LEFT(F17,16),'数据库'!$P$2:$R$66,3,FALSE)*D17*10^(-3),0)+IF(LEFT(G17,4)="花纹钢板",VLOOKUP(LEFT(G17,7),'数据库'!$S$2:$T$11,2,FALSE)*MID(F17,5,FIND("*",F17,2)-5)*D17*10^(-6),0))*E17</f>
        <v>1714.2158040000002</v>
      </c>
      <c r="I17" s="70">
        <f>(IF(LEFT(G17,2)="钢板",MID(F17,2,FIND("*",F17)-2)*D17*10^(-6)*2,0)+IF(LEFT(G17,2)="钢管",PI()*MID(F17,2,FIND("*",F17)-2)*D17*10^(-6),0)+IF(LEFT(G17,2)="钢筋",PI()*MID(F17,2,3)*D17*10^(-6),0)+IF(LEFT(G17,4)="等边角钢",VLOOKUP(LEFT(F17,7),'数据库'!$A$2:$C$83,2,FALSE)*D17*10^(-3),0)+IF(LEFT(G17,5)="不等边角钢",VLOOKUP(LEFT(F17,11),'数据库'!$D$2:$F$66,2,FALSE)*D17*10^(-3),0)+IF(LEFT(G17,2)="槽钢",VLOOKUP(LEFT(F17,7),'数据库'!$G$2:$I$31,2,FALSE)*D17*10^(-3),0)+IF(LEFT(G17,3)="工字钢",VLOOKUP(LEFT(F17,5),'数据库'!$J$2:$L$35,2,FALSE)*D17*10^(-3))+IF(LEFT(G17,3)="C型钢",VLOOKUP(LEFT(F17,14),'数据库'!$M$2:$O$30,2,FALSE)*D17*10^(-3))+IF(LEFT(G17,3)="H型钢",VLOOKUP(LEFT(F17,16),'数据库'!$P$2:$R$66,2,FALSE)*D17*10^(-3))+IF(LEFT(G17,4)="花纹钢板",MID(F17,5,FIND("*",F17)-5)*D17*10^(-6)*2,0))*E17</f>
        <v>72.79048</v>
      </c>
      <c r="J17" s="83" t="str">
        <f t="shared" si="12"/>
        <v>钢板6</v>
      </c>
      <c r="K17" s="84">
        <f t="shared" si="12"/>
        <v>1714.2158040000002</v>
      </c>
      <c r="L17" s="84">
        <f t="shared" si="12"/>
        <v>72.79048</v>
      </c>
    </row>
    <row r="18" spans="1:12" ht="15.75">
      <c r="A18" s="75"/>
      <c r="B18" s="64" t="s">
        <v>16</v>
      </c>
      <c r="C18" s="64" t="s">
        <v>38</v>
      </c>
      <c r="D18" s="76">
        <v>434</v>
      </c>
      <c r="E18" s="76">
        <v>56</v>
      </c>
      <c r="F18" s="68" t="str">
        <f t="shared" si="10"/>
        <v>—100*10</v>
      </c>
      <c r="G18" s="69" t="str">
        <f t="shared" si="11"/>
        <v>钢板10</v>
      </c>
      <c r="H18" s="70">
        <f>(IF(LEFT(G18,2)="钢板",MID(F18,2,FIND("*",F18)-2)*D18*MID(F18,FIND("*",F18)+1,2)*10^(-9)*7850,0)+IF(LEFT(G18,2)="钢管",PI()*((MID(F18,2,FIND("*",F18,2)-2)/2)^2-(MID(F18,2,FIND("*",F18,2)-2)/2-MID(F18,FIND("*",F18,2)+1,4))^2)*D18*10^(-9)*7850,0)+IF(LEFT(G18,2)="钢筋",ROUND(PI()*(MID(F18,2,3)/2)^2*7850*10^(-6),3)*10^(-3)*D18,0)+IF(LEFT(G18,4)="等边角钢",VLOOKUP(MID(F18,1,7),'数据库'!$A$2:$C$83,3,FALSE)*D18*10^(-3),0)+IF(LEFT(G18,5)="不等边角钢",VLOOKUP(MID(F18,1,11),'数据库'!$D$2:$F$65,3,FALSE)*D18*10^(-3),0)+IF(LEFT(G18,2)="槽钢",VLOOKUP(MID(F18,1,6),'数据库'!$G$2:$I$31,3,FALSE)*D18*10^(-3),0)+IF(LEFT(G18,3)="工字钢",VLOOKUP(LEFT(F18,5),'数据库'!$J$2:$L$35,3,FALSE)*D18*10^(-3),0)+IF(LEFT(G18,3)="C型钢",VLOOKUP(LEFT(F18,14),'数据库'!$M$2:$O$30,3,FALSE)*D18*10^(-3),0)+IF(LEFT(G18,3)="H型钢",VLOOKUP(LEFT(F18,16),'数据库'!$P$2:$R$66,3,FALSE)*D18*10^(-3),0)+IF(LEFT(G18,4)="花纹钢板",VLOOKUP(LEFT(G18,7),'数据库'!$S$2:$T$11,2,FALSE)*MID(F18,5,FIND("*",F18,2)-5)*D18*10^(-6),0))*E18</f>
        <v>190.78640000000001</v>
      </c>
      <c r="I18" s="70">
        <f>(IF(LEFT(G18,2)="钢板",MID(F18,2,FIND("*",F18)-2)*D18*10^(-6)*2,0)+IF(LEFT(G18,2)="钢管",PI()*MID(F18,2,FIND("*",F18)-2)*D18*10^(-6),0)+IF(LEFT(G18,2)="钢筋",PI()*MID(F18,2,3)*D18*10^(-6),0)+IF(LEFT(G18,4)="等边角钢",VLOOKUP(LEFT(F18,7),'数据库'!$A$2:$C$83,2,FALSE)*D18*10^(-3),0)+IF(LEFT(G18,5)="不等边角钢",VLOOKUP(LEFT(F18,11),'数据库'!$D$2:$F$66,2,FALSE)*D18*10^(-3),0)+IF(LEFT(G18,2)="槽钢",VLOOKUP(LEFT(F18,7),'数据库'!$G$2:$I$31,2,FALSE)*D18*10^(-3),0)+IF(LEFT(G18,3)="工字钢",VLOOKUP(LEFT(F18,5),'数据库'!$J$2:$L$35,2,FALSE)*D18*10^(-3))+IF(LEFT(G18,3)="C型钢",VLOOKUP(LEFT(F18,14),'数据库'!$M$2:$O$30,2,FALSE)*D18*10^(-3))+IF(LEFT(G18,3)="H型钢",VLOOKUP(LEFT(F18,16),'数据库'!$P$2:$R$66,2,FALSE)*D18*10^(-3))+IF(LEFT(G18,4)="花纹钢板",MID(F18,5,FIND("*",F18)-5)*D18*10^(-6)*2,0))*E18</f>
        <v>4.8608</v>
      </c>
      <c r="J18" s="83" t="str">
        <f t="shared" si="12"/>
        <v>钢板10</v>
      </c>
      <c r="K18" s="84">
        <f t="shared" si="12"/>
        <v>190.78640000000001</v>
      </c>
      <c r="L18" s="84">
        <f t="shared" si="12"/>
        <v>4.8608</v>
      </c>
    </row>
    <row r="19" spans="1:12" ht="15.75">
      <c r="A19" s="75"/>
      <c r="B19" s="64" t="s">
        <v>16</v>
      </c>
      <c r="C19" s="64" t="s">
        <v>21</v>
      </c>
      <c r="D19" s="76">
        <v>380</v>
      </c>
      <c r="E19" s="76">
        <v>196</v>
      </c>
      <c r="F19" s="68" t="str">
        <f t="shared" si="10"/>
        <v>—90*6</v>
      </c>
      <c r="G19" s="69" t="str">
        <f t="shared" si="11"/>
        <v>钢板6</v>
      </c>
      <c r="H19" s="70">
        <f>(IF(LEFT(G19,2)="钢板",MID(F19,2,FIND("*",F19)-2)*D19*MID(F19,FIND("*",F19)+1,2)*10^(-9)*7850,0)+IF(LEFT(G19,2)="钢管",PI()*((MID(F19,2,FIND("*",F19,2)-2)/2)^2-(MID(F19,2,FIND("*",F19,2)-2)/2-MID(F19,FIND("*",F19,2)+1,4))^2)*D19*10^(-9)*7850,0)+IF(LEFT(G19,2)="钢筋",ROUND(PI()*(MID(F19,2,3)/2)^2*7850*10^(-6),3)*10^(-3)*D19,0)+IF(LEFT(G19,4)="等边角钢",VLOOKUP(MID(F19,1,7),'数据库'!$A$2:$C$83,3,FALSE)*D19*10^(-3),0)+IF(LEFT(G19,5)="不等边角钢",VLOOKUP(MID(F19,1,11),'数据库'!$D$2:$F$65,3,FALSE)*D19*10^(-3),0)+IF(LEFT(G19,2)="槽钢",VLOOKUP(MID(F19,1,6),'数据库'!$G$2:$I$31,3,FALSE)*D19*10^(-3),0)+IF(LEFT(G19,3)="工字钢",VLOOKUP(LEFT(F19,5),'数据库'!$J$2:$L$35,3,FALSE)*D19*10^(-3),0)+IF(LEFT(G19,3)="C型钢",VLOOKUP(LEFT(F19,14),'数据库'!$M$2:$O$30,3,FALSE)*D19*10^(-3),0)+IF(LEFT(G19,3)="H型钢",VLOOKUP(LEFT(F19,16),'数据库'!$P$2:$R$66,3,FALSE)*D19*10^(-3),0)+IF(LEFT(G19,4)="花纹钢板",VLOOKUP(LEFT(G19,7),'数据库'!$S$2:$T$11,2,FALSE)*MID(F19,5,FIND("*",F19,2)-5)*D19*10^(-6),0))*E19</f>
        <v>315.72072</v>
      </c>
      <c r="I19" s="70">
        <f>(IF(LEFT(G19,2)="钢板",MID(F19,2,FIND("*",F19)-2)*D19*10^(-6)*2,0)+IF(LEFT(G19,2)="钢管",PI()*MID(F19,2,FIND("*",F19)-2)*D19*10^(-6),0)+IF(LEFT(G19,2)="钢筋",PI()*MID(F19,2,3)*D19*10^(-6),0)+IF(LEFT(G19,4)="等边角钢",VLOOKUP(LEFT(F19,7),'数据库'!$A$2:$C$83,2,FALSE)*D19*10^(-3),0)+IF(LEFT(G19,5)="不等边角钢",VLOOKUP(LEFT(F19,11),'数据库'!$D$2:$F$66,2,FALSE)*D19*10^(-3),0)+IF(LEFT(G19,2)="槽钢",VLOOKUP(LEFT(F19,7),'数据库'!$G$2:$I$31,2,FALSE)*D19*10^(-3),0)+IF(LEFT(G19,3)="工字钢",VLOOKUP(LEFT(F19,5),'数据库'!$J$2:$L$35,2,FALSE)*D19*10^(-3))+IF(LEFT(G19,3)="C型钢",VLOOKUP(LEFT(F19,14),'数据库'!$M$2:$O$30,2,FALSE)*D19*10^(-3))+IF(LEFT(G19,3)="H型钢",VLOOKUP(LEFT(F19,16),'数据库'!$P$2:$R$66,2,FALSE)*D19*10^(-3))+IF(LEFT(G19,4)="花纹钢板",MID(F19,5,FIND("*",F19)-5)*D19*10^(-6)*2,0))*E19</f>
        <v>13.4064</v>
      </c>
      <c r="J19" s="83" t="str">
        <f t="shared" si="12"/>
        <v>钢板6</v>
      </c>
      <c r="K19" s="84">
        <f t="shared" si="12"/>
        <v>315.72072</v>
      </c>
      <c r="L19" s="84">
        <f t="shared" si="12"/>
        <v>13.4064</v>
      </c>
    </row>
    <row r="20" spans="1:12" ht="15.75">
      <c r="A20" s="75"/>
      <c r="B20" s="64" t="s">
        <v>24</v>
      </c>
      <c r="C20" s="64" t="s">
        <v>39</v>
      </c>
      <c r="D20" s="76">
        <v>5000</v>
      </c>
      <c r="E20" s="76">
        <v>6</v>
      </c>
      <c r="F20" s="68" t="str">
        <f t="shared" si="10"/>
        <v>Ⅰ32a</v>
      </c>
      <c r="G20" s="69" t="str">
        <f t="shared" si="11"/>
        <v>工字钢</v>
      </c>
      <c r="H20" s="70">
        <f>(IF(LEFT(G20,2)="钢板",MID(F20,2,FIND("*",F20)-2)*D20*MID(F20,FIND("*",F20)+1,2)*10^(-9)*7850,0)+IF(LEFT(G20,2)="钢管",PI()*((MID(F20,2,FIND("*",F20,2)-2)/2)^2-(MID(F20,2,FIND("*",F20,2)-2)/2-MID(F20,FIND("*",F20,2)+1,4))^2)*D20*10^(-9)*7850,0)+IF(LEFT(G20,2)="钢筋",ROUND(PI()*(MID(F20,2,3)/2)^2*7850*10^(-6),3)*10^(-3)*D20,0)+IF(LEFT(G20,4)="等边角钢",VLOOKUP(MID(F20,1,7),'数据库'!$A$2:$C$83,3,FALSE)*D20*10^(-3),0)+IF(LEFT(G20,5)="不等边角钢",VLOOKUP(MID(F20,1,11),'数据库'!$D$2:$F$65,3,FALSE)*D20*10^(-3),0)+IF(LEFT(G20,2)="槽钢",VLOOKUP(MID(F20,1,6),'数据库'!$G$2:$I$31,3,FALSE)*D20*10^(-3),0)+IF(LEFT(G20,3)="工字钢",VLOOKUP(LEFT(F20,5),'数据库'!$J$2:$L$35,3,FALSE)*D20*10^(-3),0)+IF(LEFT(G20,3)="C型钢",VLOOKUP(LEFT(F20,14),'数据库'!$M$2:$O$30,3,FALSE)*D20*10^(-3),0)+IF(LEFT(G20,3)="H型钢",VLOOKUP(LEFT(F20,16),'数据库'!$P$2:$R$66,3,FALSE)*D20*10^(-3),0)+IF(LEFT(G20,4)="花纹钢板",VLOOKUP(LEFT(G20,7),'数据库'!$S$2:$T$11,2,FALSE)*MID(F20,5,FIND("*",F20,2)-5)*D20*10^(-6),0))*E20</f>
        <v>1581.5099999999998</v>
      </c>
      <c r="I20" s="70">
        <f>(IF(LEFT(G20,2)="钢板",MID(F20,2,FIND("*",F20)-2)*D20*10^(-6)*2,0)+IF(LEFT(G20,2)="钢管",PI()*MID(F20,2,FIND("*",F20)-2)*D20*10^(-6),0)+IF(LEFT(G20,2)="钢筋",PI()*MID(F20,2,3)*D20*10^(-6),0)+IF(LEFT(G20,4)="等边角钢",VLOOKUP(LEFT(F20,7),'数据库'!$A$2:$C$83,2,FALSE)*D20*10^(-3),0)+IF(LEFT(G20,5)="不等边角钢",VLOOKUP(LEFT(F20,11),'数据库'!$D$2:$F$66,2,FALSE)*D20*10^(-3),0)+IF(LEFT(G20,2)="槽钢",VLOOKUP(LEFT(F20,7),'数据库'!$G$2:$I$31,2,FALSE)*D20*10^(-3),0)+IF(LEFT(G20,3)="工字钢",VLOOKUP(LEFT(F20,5),'数据库'!$J$2:$L$35,2,FALSE)*D20*10^(-3))+IF(LEFT(G20,3)="C型钢",VLOOKUP(LEFT(F20,14),'数据库'!$M$2:$O$30,2,FALSE)*D20*10^(-3))+IF(LEFT(G20,3)="H型钢",VLOOKUP(LEFT(F20,16),'数据库'!$P$2:$R$66,2,FALSE)*D20*10^(-3))+IF(LEFT(G20,4)="花纹钢板",MID(F20,5,FIND("*",F20)-5)*D20*10^(-6)*2,0))*E20</f>
        <v>32.223</v>
      </c>
      <c r="J20" s="83" t="str">
        <f t="shared" si="12"/>
        <v>工字钢</v>
      </c>
      <c r="K20" s="84">
        <f t="shared" si="12"/>
        <v>1581.5099999999998</v>
      </c>
      <c r="L20" s="84">
        <f t="shared" si="12"/>
        <v>32.223</v>
      </c>
    </row>
    <row r="21" spans="1:12" ht="15.75">
      <c r="A21" s="75"/>
      <c r="B21" s="15"/>
      <c r="C21" s="64"/>
      <c r="D21" s="18"/>
      <c r="F21" s="68">
        <f t="shared" si="10"/>
      </c>
      <c r="G21" s="69">
        <f t="shared" si="11"/>
      </c>
      <c r="H21" s="70">
        <f>(IF(LEFT(G21,2)="钢板",MID(F21,2,FIND("*",F21)-2)*D21*MID(F21,FIND("*",F21)+1,2)*10^(-9)*7850,0)+IF(LEFT(G21,2)="钢管",PI()*((MID(F21,2,FIND("*",F21,2)-2)/2)^2-(MID(F21,2,FIND("*",F21,2)-2)/2-MID(F21,FIND("*",F21,2)+1,4))^2)*D21*10^(-9)*7850,0)+IF(LEFT(G21,2)="钢筋",ROUND(PI()*(MID(F21,2,3)/2)^2*7850*10^(-6),3)*10^(-3)*D21,0)+IF(LEFT(G21,4)="等边角钢",VLOOKUP(MID(F21,1,7),'数据库'!$A$2:$C$83,3,FALSE)*D21*10^(-3),0)+IF(LEFT(G21,5)="不等边角钢",VLOOKUP(MID(F21,1,11),'数据库'!$D$2:$F$65,3,FALSE)*D21*10^(-3),0)+IF(LEFT(G21,2)="槽钢",VLOOKUP(MID(F21,1,6),'数据库'!$G$2:$I$31,3,FALSE)*D21*10^(-3),0)+IF(LEFT(G21,3)="工字钢",VLOOKUP(LEFT(F21,5),'数据库'!$J$2:$L$35,3,FALSE)*D21*10^(-3),0)+IF(LEFT(G21,3)="C型钢",VLOOKUP(LEFT(F21,14),'数据库'!$M$2:$O$30,3,FALSE)*D21*10^(-3),0)+IF(LEFT(G21,3)="H型钢",VLOOKUP(LEFT(F21,16),'数据库'!$P$2:$R$66,3,FALSE)*D21*10^(-3),0)+IF(LEFT(G21,4)="花纹钢板",VLOOKUP(LEFT(G21,7),'数据库'!$S$2:$T$11,2,FALSE)*MID(F21,5,FIND("*",F21,2)-5)*D21*10^(-6),0))*E21</f>
        <v>0</v>
      </c>
      <c r="I21" s="70">
        <f>(IF(LEFT(G21,2)="钢板",MID(F21,2,FIND("*",F21)-2)*D21*10^(-6)*2,0)+IF(LEFT(G21,2)="钢管",PI()*MID(F21,2,FIND("*",F21)-2)*D21*10^(-6),0)+IF(LEFT(G21,2)="钢筋",PI()*MID(F21,2,3)*D21*10^(-6),0)+IF(LEFT(G21,4)="等边角钢",VLOOKUP(LEFT(F21,7),'数据库'!$A$2:$C$83,2,FALSE)*D21*10^(-3),0)+IF(LEFT(G21,5)="不等边角钢",VLOOKUP(LEFT(F21,11),'数据库'!$D$2:$F$66,2,FALSE)*D21*10^(-3),0)+IF(LEFT(G21,2)="槽钢",VLOOKUP(LEFT(F21,7),'数据库'!$G$2:$I$31,2,FALSE)*D21*10^(-3),0)+IF(LEFT(G21,3)="工字钢",VLOOKUP(LEFT(F21,5),'数据库'!$J$2:$L$35,2,FALSE)*D21*10^(-3))+IF(LEFT(G21,3)="C型钢",VLOOKUP(LEFT(F21,14),'数据库'!$M$2:$O$30,2,FALSE)*D21*10^(-3))+IF(LEFT(G21,3)="H型钢",VLOOKUP(LEFT(F21,16),'数据库'!$P$2:$R$66,2,FALSE)*D21*10^(-3))+IF(LEFT(G21,4)="花纹钢板",MID(F21,5,FIND("*",F21)-5)*D21*10^(-6)*2,0))*E21</f>
        <v>0</v>
      </c>
      <c r="K21" s="87">
        <f>SUM(K15:K20)</f>
        <v>6435.436924</v>
      </c>
      <c r="L21" s="87">
        <f>SUM(L15:L20)</f>
        <v>207.14068000000003</v>
      </c>
    </row>
    <row r="22" spans="1:12" ht="15.75">
      <c r="A22" s="75"/>
      <c r="B22" s="64" t="s">
        <v>16</v>
      </c>
      <c r="C22" s="64" t="s">
        <v>35</v>
      </c>
      <c r="D22" s="68">
        <v>5865</v>
      </c>
      <c r="E22" s="68">
        <v>4</v>
      </c>
      <c r="F22" s="68" t="str">
        <f t="shared" si="10"/>
        <v>—280*8</v>
      </c>
      <c r="G22" s="69" t="str">
        <f t="shared" si="11"/>
        <v>钢板8</v>
      </c>
      <c r="H22" s="70">
        <f>(IF(LEFT(G22,2)="钢板",MID(F22,2,FIND("*",F22)-2)*D22*MID(F22,FIND("*",F22)+1,2)*10^(-9)*7850,0)+IF(LEFT(G22,2)="钢管",PI()*((MID(F22,2,FIND("*",F22,2)-2)/2)^2-(MID(F22,2,FIND("*",F22,2)-2)/2-MID(F22,FIND("*",F22,2)+1,4))^2)*D22*10^(-9)*7850,0)+IF(LEFT(G22,2)="钢筋",ROUND(PI()*(MID(F22,2,3)/2)^2*7850*10^(-6),3)*10^(-3)*D22,0)+IF(LEFT(G22,4)="等边角钢",VLOOKUP(MID(F22,1,7),'数据库'!$A$2:$C$83,3,FALSE)*D22*10^(-3),0)+IF(LEFT(G22,5)="不等边角钢",VLOOKUP(MID(F22,1,11),'数据库'!$D$2:$F$65,3,FALSE)*D22*10^(-3),0)+IF(LEFT(G22,2)="槽钢",VLOOKUP(MID(F22,1,6),'数据库'!$G$2:$I$31,3,FALSE)*D22*10^(-3),0)+IF(LEFT(G22,3)="工字钢",VLOOKUP(LEFT(F22,5),'数据库'!$J$2:$L$35,3,FALSE)*D22*10^(-3),0)+IF(LEFT(G22,3)="C型钢",VLOOKUP(LEFT(F22,14),'数据库'!$M$2:$O$30,3,FALSE)*D22*10^(-3),0)+IF(LEFT(G22,3)="H型钢",VLOOKUP(LEFT(F22,16),'数据库'!$P$2:$R$66,3,FALSE)*D22*10^(-3),0)+IF(LEFT(G22,4)="花纹钢板",VLOOKUP(LEFT(G22,7),'数据库'!$S$2:$T$11,2,FALSE)*MID(F22,5,FIND("*",F22,2)-5)*D22*10^(-6),0))*E22</f>
        <v>412.52064</v>
      </c>
      <c r="I22" s="70">
        <f>(IF(LEFT(G22,2)="钢板",MID(F22,2,FIND("*",F22)-2)*D22*10^(-6)*2,0)+IF(LEFT(G22,2)="钢管",PI()*MID(F22,2,FIND("*",F22)-2)*D22*10^(-6),0)+IF(LEFT(G22,2)="钢筋",PI()*MID(F22,2,3)*D22*10^(-6),0)+IF(LEFT(G22,4)="等边角钢",VLOOKUP(LEFT(F22,7),'数据库'!$A$2:$C$83,2,FALSE)*D22*10^(-3),0)+IF(LEFT(G22,5)="不等边角钢",VLOOKUP(LEFT(F22,11),'数据库'!$D$2:$F$66,2,FALSE)*D22*10^(-3),0)+IF(LEFT(G22,2)="槽钢",VLOOKUP(LEFT(F22,7),'数据库'!$G$2:$I$31,2,FALSE)*D22*10^(-3),0)+IF(LEFT(G22,3)="工字钢",VLOOKUP(LEFT(F22,5),'数据库'!$J$2:$L$35,2,FALSE)*D22*10^(-3))+IF(LEFT(G22,3)="C型钢",VLOOKUP(LEFT(F22,14),'数据库'!$M$2:$O$30,2,FALSE)*D22*10^(-3))+IF(LEFT(G22,3)="H型钢",VLOOKUP(LEFT(F22,16),'数据库'!$P$2:$R$66,2,FALSE)*D22*10^(-3))+IF(LEFT(G22,4)="花纹钢板",MID(F22,5,FIND("*",F22)-5)*D22*10^(-6)*2,0))*E22</f>
        <v>13.137599999999999</v>
      </c>
      <c r="J22" s="83" t="str">
        <f aca="true" t="shared" si="13" ref="J22:L27">G22</f>
        <v>钢板8</v>
      </c>
      <c r="K22" s="84">
        <f t="shared" si="13"/>
        <v>412.52064</v>
      </c>
      <c r="L22" s="84">
        <f t="shared" si="13"/>
        <v>13.137599999999999</v>
      </c>
    </row>
    <row r="23" spans="1:12" ht="15.75">
      <c r="A23" s="74"/>
      <c r="B23" s="64" t="s">
        <v>16</v>
      </c>
      <c r="C23" s="64" t="s">
        <v>36</v>
      </c>
      <c r="D23" s="68">
        <v>5865</v>
      </c>
      <c r="E23" s="68">
        <v>4</v>
      </c>
      <c r="F23" s="68" t="str">
        <f t="shared" si="10"/>
        <v>—220*8</v>
      </c>
      <c r="G23" s="69" t="str">
        <f t="shared" si="11"/>
        <v>钢板8</v>
      </c>
      <c r="H23" s="70">
        <f>(IF(LEFT(G23,2)="钢板",MID(F23,2,FIND("*",F23)-2)*D23*MID(F23,FIND("*",F23)+1,2)*10^(-9)*7850,0)+IF(LEFT(G23,2)="钢管",PI()*((MID(F23,2,FIND("*",F23,2)-2)/2)^2-(MID(F23,2,FIND("*",F23,2)-2)/2-MID(F23,FIND("*",F23,2)+1,4))^2)*D23*10^(-9)*7850,0)+IF(LEFT(G23,2)="钢筋",ROUND(PI()*(MID(F23,2,3)/2)^2*7850*10^(-6),3)*10^(-3)*D23,0)+IF(LEFT(G23,4)="等边角钢",VLOOKUP(MID(F23,1,7),'数据库'!$A$2:$C$83,3,FALSE)*D23*10^(-3),0)+IF(LEFT(G23,5)="不等边角钢",VLOOKUP(MID(F23,1,11),'数据库'!$D$2:$F$65,3,FALSE)*D23*10^(-3),0)+IF(LEFT(G23,2)="槽钢",VLOOKUP(MID(F23,1,6),'数据库'!$G$2:$I$31,3,FALSE)*D23*10^(-3),0)+IF(LEFT(G23,3)="工字钢",VLOOKUP(LEFT(F23,5),'数据库'!$J$2:$L$35,3,FALSE)*D23*10^(-3),0)+IF(LEFT(G23,3)="C型钢",VLOOKUP(LEFT(F23,14),'数据库'!$M$2:$O$30,3,FALSE)*D23*10^(-3),0)+IF(LEFT(G23,3)="H型钢",VLOOKUP(LEFT(F23,16),'数据库'!$P$2:$R$66,3,FALSE)*D23*10^(-3),0)+IF(LEFT(G23,4)="花纹钢板",VLOOKUP(LEFT(G23,7),'数据库'!$S$2:$T$11,2,FALSE)*MID(F23,5,FIND("*",F23,2)-5)*D23*10^(-6),0))*E23</f>
        <v>324.12336000000005</v>
      </c>
      <c r="I23" s="70">
        <f>(IF(LEFT(G23,2)="钢板",MID(F23,2,FIND("*",F23)-2)*D23*10^(-6)*2,0)+IF(LEFT(G23,2)="钢管",PI()*MID(F23,2,FIND("*",F23)-2)*D23*10^(-6),0)+IF(LEFT(G23,2)="钢筋",PI()*MID(F23,2,3)*D23*10^(-6),0)+IF(LEFT(G23,4)="等边角钢",VLOOKUP(LEFT(F23,7),'数据库'!$A$2:$C$83,2,FALSE)*D23*10^(-3),0)+IF(LEFT(G23,5)="不等边角钢",VLOOKUP(LEFT(F23,11),'数据库'!$D$2:$F$66,2,FALSE)*D23*10^(-3),0)+IF(LEFT(G23,2)="槽钢",VLOOKUP(LEFT(F23,7),'数据库'!$G$2:$I$31,2,FALSE)*D23*10^(-3),0)+IF(LEFT(G23,3)="工字钢",VLOOKUP(LEFT(F23,5),'数据库'!$J$2:$L$35,2,FALSE)*D23*10^(-3))+IF(LEFT(G23,3)="C型钢",VLOOKUP(LEFT(F23,14),'数据库'!$M$2:$O$30,2,FALSE)*D23*10^(-3))+IF(LEFT(G23,3)="H型钢",VLOOKUP(LEFT(F23,16),'数据库'!$P$2:$R$66,2,FALSE)*D23*10^(-3))+IF(LEFT(G23,4)="花纹钢板",MID(F23,5,FIND("*",F23)-5)*D23*10^(-6)*2,0))*E23</f>
        <v>10.3224</v>
      </c>
      <c r="J23" s="83" t="str">
        <f t="shared" si="13"/>
        <v>钢板8</v>
      </c>
      <c r="K23" s="84">
        <f t="shared" si="13"/>
        <v>324.12336000000005</v>
      </c>
      <c r="L23" s="84">
        <f t="shared" si="13"/>
        <v>10.3224</v>
      </c>
    </row>
    <row r="24" spans="1:12" ht="15.75">
      <c r="A24" s="75"/>
      <c r="B24" s="64" t="s">
        <v>16</v>
      </c>
      <c r="C24" s="64" t="s">
        <v>37</v>
      </c>
      <c r="D24" s="68">
        <v>5865</v>
      </c>
      <c r="E24" s="68">
        <v>4</v>
      </c>
      <c r="F24" s="68" t="str">
        <f t="shared" si="10"/>
        <v>—434*6</v>
      </c>
      <c r="G24" s="69" t="str">
        <f t="shared" si="11"/>
        <v>钢板6</v>
      </c>
      <c r="H24" s="70">
        <f>(IF(LEFT(G24,2)="钢板",MID(F24,2,FIND("*",F24)-2)*D24*MID(F24,FIND("*",F24)+1,2)*10^(-9)*7850,0)+IF(LEFT(G24,2)="钢管",PI()*((MID(F24,2,FIND("*",F24,2)-2)/2)^2-(MID(F24,2,FIND("*",F24,2)-2)/2-MID(F24,FIND("*",F24,2)+1,4))^2)*D24*10^(-9)*7850,0)+IF(LEFT(G24,2)="钢筋",ROUND(PI()*(MID(F24,2,3)/2)^2*7850*10^(-6),3)*10^(-3)*D24,0)+IF(LEFT(G24,4)="等边角钢",VLOOKUP(MID(F24,1,7),'数据库'!$A$2:$C$83,3,FALSE)*D24*10^(-3),0)+IF(LEFT(G24,5)="不等边角钢",VLOOKUP(MID(F24,1,11),'数据库'!$D$2:$F$65,3,FALSE)*D24*10^(-3),0)+IF(LEFT(G24,2)="槽钢",VLOOKUP(MID(F24,1,6),'数据库'!$G$2:$I$31,3,FALSE)*D24*10^(-3),0)+IF(LEFT(G24,3)="工字钢",VLOOKUP(LEFT(F24,5),'数据库'!$J$2:$L$35,3,FALSE)*D24*10^(-3),0)+IF(LEFT(G24,3)="C型钢",VLOOKUP(LEFT(F24,14),'数据库'!$M$2:$O$30,3,FALSE)*D24*10^(-3),0)+IF(LEFT(G24,3)="H型钢",VLOOKUP(LEFT(F24,16),'数据库'!$P$2:$R$66,3,FALSE)*D24*10^(-3),0)+IF(LEFT(G24,4)="花纹钢板",VLOOKUP(LEFT(G24,7),'数据库'!$S$2:$T$11,2,FALSE)*MID(F24,5,FIND("*",F24,2)-5)*D24*10^(-6),0))*E24</f>
        <v>479.5552440000001</v>
      </c>
      <c r="I24" s="70">
        <f>(IF(LEFT(G24,2)="钢板",MID(F24,2,FIND("*",F24)-2)*D24*10^(-6)*2,0)+IF(LEFT(G24,2)="钢管",PI()*MID(F24,2,FIND("*",F24)-2)*D24*10^(-6),0)+IF(LEFT(G24,2)="钢筋",PI()*MID(F24,2,3)*D24*10^(-6),0)+IF(LEFT(G24,4)="等边角钢",VLOOKUP(LEFT(F24,7),'数据库'!$A$2:$C$83,2,FALSE)*D24*10^(-3),0)+IF(LEFT(G24,5)="不等边角钢",VLOOKUP(LEFT(F24,11),'数据库'!$D$2:$F$66,2,FALSE)*D24*10^(-3),0)+IF(LEFT(G24,2)="槽钢",VLOOKUP(LEFT(F24,7),'数据库'!$G$2:$I$31,2,FALSE)*D24*10^(-3),0)+IF(LEFT(G24,3)="工字钢",VLOOKUP(LEFT(F24,5),'数据库'!$J$2:$L$35,2,FALSE)*D24*10^(-3))+IF(LEFT(G24,3)="C型钢",VLOOKUP(LEFT(F24,14),'数据库'!$M$2:$O$30,2,FALSE)*D24*10^(-3))+IF(LEFT(G24,3)="H型钢",VLOOKUP(LEFT(F24,16),'数据库'!$P$2:$R$66,2,FALSE)*D24*10^(-3))+IF(LEFT(G24,4)="花纹钢板",MID(F24,5,FIND("*",F24)-5)*D24*10^(-6)*2,0))*E24</f>
        <v>20.36328</v>
      </c>
      <c r="J24" s="83" t="str">
        <f t="shared" si="13"/>
        <v>钢板6</v>
      </c>
      <c r="K24" s="84">
        <f t="shared" si="13"/>
        <v>479.5552440000001</v>
      </c>
      <c r="L24" s="84">
        <f t="shared" si="13"/>
        <v>20.36328</v>
      </c>
    </row>
    <row r="25" spans="1:12" ht="15.75">
      <c r="A25" s="75"/>
      <c r="B25" s="64" t="s">
        <v>16</v>
      </c>
      <c r="C25" s="64" t="s">
        <v>38</v>
      </c>
      <c r="D25" s="76">
        <v>434</v>
      </c>
      <c r="E25" s="76">
        <v>16</v>
      </c>
      <c r="F25" s="68" t="str">
        <f t="shared" si="10"/>
        <v>—100*10</v>
      </c>
      <c r="G25" s="69" t="str">
        <f t="shared" si="11"/>
        <v>钢板10</v>
      </c>
      <c r="H25" s="70">
        <f>(IF(LEFT(G25,2)="钢板",MID(F25,2,FIND("*",F25)-2)*D25*MID(F25,FIND("*",F25)+1,2)*10^(-9)*7850,0)+IF(LEFT(G25,2)="钢管",PI()*((MID(F25,2,FIND("*",F25,2)-2)/2)^2-(MID(F25,2,FIND("*",F25,2)-2)/2-MID(F25,FIND("*",F25,2)+1,4))^2)*D25*10^(-9)*7850,0)+IF(LEFT(G25,2)="钢筋",ROUND(PI()*(MID(F25,2,3)/2)^2*7850*10^(-6),3)*10^(-3)*D25,0)+IF(LEFT(G25,4)="等边角钢",VLOOKUP(MID(F25,1,7),'数据库'!$A$2:$C$83,3,FALSE)*D25*10^(-3),0)+IF(LEFT(G25,5)="不等边角钢",VLOOKUP(MID(F25,1,11),'数据库'!$D$2:$F$65,3,FALSE)*D25*10^(-3),0)+IF(LEFT(G25,2)="槽钢",VLOOKUP(MID(F25,1,6),'数据库'!$G$2:$I$31,3,FALSE)*D25*10^(-3),0)+IF(LEFT(G25,3)="工字钢",VLOOKUP(LEFT(F25,5),'数据库'!$J$2:$L$35,3,FALSE)*D25*10^(-3),0)+IF(LEFT(G25,3)="C型钢",VLOOKUP(LEFT(F25,14),'数据库'!$M$2:$O$30,3,FALSE)*D25*10^(-3),0)+IF(LEFT(G25,3)="H型钢",VLOOKUP(LEFT(F25,16),'数据库'!$P$2:$R$66,3,FALSE)*D25*10^(-3),0)+IF(LEFT(G25,4)="花纹钢板",VLOOKUP(LEFT(G25,7),'数据库'!$S$2:$T$11,2,FALSE)*MID(F25,5,FIND("*",F25,2)-5)*D25*10^(-6),0))*E25</f>
        <v>54.510400000000004</v>
      </c>
      <c r="I25" s="70">
        <f>(IF(LEFT(G25,2)="钢板",MID(F25,2,FIND("*",F25)-2)*D25*10^(-6)*2,0)+IF(LEFT(G25,2)="钢管",PI()*MID(F25,2,FIND("*",F25)-2)*D25*10^(-6),0)+IF(LEFT(G25,2)="钢筋",PI()*MID(F25,2,3)*D25*10^(-6),0)+IF(LEFT(G25,4)="等边角钢",VLOOKUP(LEFT(F25,7),'数据库'!$A$2:$C$83,2,FALSE)*D25*10^(-3),0)+IF(LEFT(G25,5)="不等边角钢",VLOOKUP(LEFT(F25,11),'数据库'!$D$2:$F$66,2,FALSE)*D25*10^(-3),0)+IF(LEFT(G25,2)="槽钢",VLOOKUP(LEFT(F25,7),'数据库'!$G$2:$I$31,2,FALSE)*D25*10^(-3),0)+IF(LEFT(G25,3)="工字钢",VLOOKUP(LEFT(F25,5),'数据库'!$J$2:$L$35,2,FALSE)*D25*10^(-3))+IF(LEFT(G25,3)="C型钢",VLOOKUP(LEFT(F25,14),'数据库'!$M$2:$O$30,2,FALSE)*D25*10^(-3))+IF(LEFT(G25,3)="H型钢",VLOOKUP(LEFT(F25,16),'数据库'!$P$2:$R$66,2,FALSE)*D25*10^(-3))+IF(LEFT(G25,4)="花纹钢板",MID(F25,5,FIND("*",F25)-5)*D25*10^(-6)*2,0))*E25</f>
        <v>1.3888</v>
      </c>
      <c r="J25" s="83" t="str">
        <f t="shared" si="13"/>
        <v>钢板10</v>
      </c>
      <c r="K25" s="84">
        <f t="shared" si="13"/>
        <v>54.510400000000004</v>
      </c>
      <c r="L25" s="84">
        <f t="shared" si="13"/>
        <v>1.3888</v>
      </c>
    </row>
    <row r="26" spans="1:12" ht="15.75">
      <c r="A26" s="75"/>
      <c r="B26" s="64" t="s">
        <v>16</v>
      </c>
      <c r="C26" s="64" t="s">
        <v>21</v>
      </c>
      <c r="D26" s="76">
        <v>380</v>
      </c>
      <c r="E26" s="76">
        <v>56</v>
      </c>
      <c r="F26" s="68" t="str">
        <f t="shared" si="10"/>
        <v>—90*6</v>
      </c>
      <c r="G26" s="69" t="str">
        <f t="shared" si="11"/>
        <v>钢板6</v>
      </c>
      <c r="H26" s="70">
        <f>(IF(LEFT(G26,2)="钢板",MID(F26,2,FIND("*",F26)-2)*D26*MID(F26,FIND("*",F26)+1,2)*10^(-9)*7850,0)+IF(LEFT(G26,2)="钢管",PI()*((MID(F26,2,FIND("*",F26,2)-2)/2)^2-(MID(F26,2,FIND("*",F26,2)-2)/2-MID(F26,FIND("*",F26,2)+1,4))^2)*D26*10^(-9)*7850,0)+IF(LEFT(G26,2)="钢筋",ROUND(PI()*(MID(F26,2,3)/2)^2*7850*10^(-6),3)*10^(-3)*D26,0)+IF(LEFT(G26,4)="等边角钢",VLOOKUP(MID(F26,1,7),'数据库'!$A$2:$C$83,3,FALSE)*D26*10^(-3),0)+IF(LEFT(G26,5)="不等边角钢",VLOOKUP(MID(F26,1,11),'数据库'!$D$2:$F$65,3,FALSE)*D26*10^(-3),0)+IF(LEFT(G26,2)="槽钢",VLOOKUP(MID(F26,1,6),'数据库'!$G$2:$I$31,3,FALSE)*D26*10^(-3),0)+IF(LEFT(G26,3)="工字钢",VLOOKUP(LEFT(F26,5),'数据库'!$J$2:$L$35,3,FALSE)*D26*10^(-3),0)+IF(LEFT(G26,3)="C型钢",VLOOKUP(LEFT(F26,14),'数据库'!$M$2:$O$30,3,FALSE)*D26*10^(-3),0)+IF(LEFT(G26,3)="H型钢",VLOOKUP(LEFT(F26,16),'数据库'!$P$2:$R$66,3,FALSE)*D26*10^(-3),0)+IF(LEFT(G26,4)="花纹钢板",VLOOKUP(LEFT(G26,7),'数据库'!$S$2:$T$11,2,FALSE)*MID(F26,5,FIND("*",F26,2)-5)*D26*10^(-6),0))*E26</f>
        <v>90.20591999999999</v>
      </c>
      <c r="I26" s="70">
        <f>(IF(LEFT(G26,2)="钢板",MID(F26,2,FIND("*",F26)-2)*D26*10^(-6)*2,0)+IF(LEFT(G26,2)="钢管",PI()*MID(F26,2,FIND("*",F26)-2)*D26*10^(-6),0)+IF(LEFT(G26,2)="钢筋",PI()*MID(F26,2,3)*D26*10^(-6),0)+IF(LEFT(G26,4)="等边角钢",VLOOKUP(LEFT(F26,7),'数据库'!$A$2:$C$83,2,FALSE)*D26*10^(-3),0)+IF(LEFT(G26,5)="不等边角钢",VLOOKUP(LEFT(F26,11),'数据库'!$D$2:$F$66,2,FALSE)*D26*10^(-3),0)+IF(LEFT(G26,2)="槽钢",VLOOKUP(LEFT(F26,7),'数据库'!$G$2:$I$31,2,FALSE)*D26*10^(-3),0)+IF(LEFT(G26,3)="工字钢",VLOOKUP(LEFT(F26,5),'数据库'!$J$2:$L$35,2,FALSE)*D26*10^(-3))+IF(LEFT(G26,3)="C型钢",VLOOKUP(LEFT(F26,14),'数据库'!$M$2:$O$30,2,FALSE)*D26*10^(-3))+IF(LEFT(G26,3)="H型钢",VLOOKUP(LEFT(F26,16),'数据库'!$P$2:$R$66,2,FALSE)*D26*10^(-3))+IF(LEFT(G26,4)="花纹钢板",MID(F26,5,FIND("*",F26)-5)*D26*10^(-6)*2,0))*E26</f>
        <v>3.8304</v>
      </c>
      <c r="J26" s="83" t="str">
        <f t="shared" si="13"/>
        <v>钢板6</v>
      </c>
      <c r="K26" s="84">
        <f t="shared" si="13"/>
        <v>90.20591999999999</v>
      </c>
      <c r="L26" s="84">
        <f t="shared" si="13"/>
        <v>3.8304</v>
      </c>
    </row>
    <row r="27" spans="1:12" ht="15.75">
      <c r="A27" s="75"/>
      <c r="B27" s="64" t="s">
        <v>16</v>
      </c>
      <c r="C27" s="64" t="s">
        <v>40</v>
      </c>
      <c r="D27" s="76">
        <v>440</v>
      </c>
      <c r="E27" s="76">
        <v>8</v>
      </c>
      <c r="F27" s="68" t="str">
        <f t="shared" si="10"/>
        <v>—90*20</v>
      </c>
      <c r="G27" s="69" t="str">
        <f t="shared" si="11"/>
        <v>钢板20</v>
      </c>
      <c r="H27" s="70">
        <f>(IF(LEFT(G27,2)="钢板",MID(F27,2,FIND("*",F27)-2)*D27*MID(F27,FIND("*",F27)+1,2)*10^(-9)*7850,0)+IF(LEFT(G27,2)="钢管",PI()*((MID(F27,2,FIND("*",F27,2)-2)/2)^2-(MID(F27,2,FIND("*",F27,2)-2)/2-MID(F27,FIND("*",F27,2)+1,4))^2)*D27*10^(-9)*7850,0)+IF(LEFT(G27,2)="钢筋",ROUND(PI()*(MID(F27,2,3)/2)^2*7850*10^(-6),3)*10^(-3)*D27,0)+IF(LEFT(G27,4)="等边角钢",VLOOKUP(MID(F27,1,7),'数据库'!$A$2:$C$83,3,FALSE)*D27*10^(-3),0)+IF(LEFT(G27,5)="不等边角钢",VLOOKUP(MID(F27,1,11),'数据库'!$D$2:$F$65,3,FALSE)*D27*10^(-3),0)+IF(LEFT(G27,2)="槽钢",VLOOKUP(MID(F27,1,6),'数据库'!$G$2:$I$31,3,FALSE)*D27*10^(-3),0)+IF(LEFT(G27,3)="工字钢",VLOOKUP(LEFT(F27,5),'数据库'!$J$2:$L$35,3,FALSE)*D27*10^(-3),0)+IF(LEFT(G27,3)="C型钢",VLOOKUP(LEFT(F27,14),'数据库'!$M$2:$O$30,3,FALSE)*D27*10^(-3),0)+IF(LEFT(G27,3)="H型钢",VLOOKUP(LEFT(F27,16),'数据库'!$P$2:$R$66,3,FALSE)*D27*10^(-3),0)+IF(LEFT(G27,4)="花纹钢板",VLOOKUP(LEFT(G27,7),'数据库'!$S$2:$T$11,2,FALSE)*MID(F27,5,FIND("*",F27,2)-5)*D27*10^(-6),0))*E27</f>
        <v>49.7376</v>
      </c>
      <c r="I27" s="70">
        <f>(IF(LEFT(G27,2)="钢板",MID(F27,2,FIND("*",F27)-2)*D27*10^(-6)*2,0)+IF(LEFT(G27,2)="钢管",PI()*MID(F27,2,FIND("*",F27)-2)*D27*10^(-6),0)+IF(LEFT(G27,2)="钢筋",PI()*MID(F27,2,3)*D27*10^(-6),0)+IF(LEFT(G27,4)="等边角钢",VLOOKUP(LEFT(F27,7),'数据库'!$A$2:$C$83,2,FALSE)*D27*10^(-3),0)+IF(LEFT(G27,5)="不等边角钢",VLOOKUP(LEFT(F27,11),'数据库'!$D$2:$F$66,2,FALSE)*D27*10^(-3),0)+IF(LEFT(G27,2)="槽钢",VLOOKUP(LEFT(F27,7),'数据库'!$G$2:$I$31,2,FALSE)*D27*10^(-3),0)+IF(LEFT(G27,3)="工字钢",VLOOKUP(LEFT(F27,5),'数据库'!$J$2:$L$35,2,FALSE)*D27*10^(-3))+IF(LEFT(G27,3)="C型钢",VLOOKUP(LEFT(F27,14),'数据库'!$M$2:$O$30,2,FALSE)*D27*10^(-3))+IF(LEFT(G27,3)="H型钢",VLOOKUP(LEFT(F27,16),'数据库'!$P$2:$R$66,2,FALSE)*D27*10^(-3))+IF(LEFT(G27,4)="花纹钢板",MID(F27,5,FIND("*",F27)-5)*D27*10^(-6)*2,0))*E27</f>
        <v>0.6335999999999999</v>
      </c>
      <c r="J27" s="83" t="str">
        <f t="shared" si="13"/>
        <v>钢板20</v>
      </c>
      <c r="K27" s="84">
        <f t="shared" si="13"/>
        <v>49.7376</v>
      </c>
      <c r="L27" s="84">
        <f t="shared" si="13"/>
        <v>0.6335999999999999</v>
      </c>
    </row>
    <row r="28" spans="1:12" ht="15.75">
      <c r="A28" s="75"/>
      <c r="B28" s="15"/>
      <c r="C28" s="64"/>
      <c r="D28" s="18"/>
      <c r="F28" s="68">
        <f t="shared" si="10"/>
      </c>
      <c r="G28" s="69">
        <f t="shared" si="11"/>
      </c>
      <c r="H28" s="70">
        <f>(IF(LEFT(G28,2)="钢板",MID(F28,2,FIND("*",F28)-2)*D28*MID(F28,FIND("*",F28)+1,2)*10^(-9)*7850,0)+IF(LEFT(G28,2)="钢管",PI()*((MID(F28,2,FIND("*",F28,2)-2)/2)^2-(MID(F28,2,FIND("*",F28,2)-2)/2-MID(F28,FIND("*",F28,2)+1,4))^2)*D28*10^(-9)*7850,0)+IF(LEFT(G28,2)="钢筋",ROUND(PI()*(MID(F28,2,3)/2)^2*7850*10^(-6),3)*10^(-3)*D28,0)+IF(LEFT(G28,4)="等边角钢",VLOOKUP(MID(F28,1,7),'数据库'!$A$2:$C$83,3,FALSE)*D28*10^(-3),0)+IF(LEFT(G28,5)="不等边角钢",VLOOKUP(MID(F28,1,11),'数据库'!$D$2:$F$65,3,FALSE)*D28*10^(-3),0)+IF(LEFT(G28,2)="槽钢",VLOOKUP(MID(F28,1,6),'数据库'!$G$2:$I$31,3,FALSE)*D28*10^(-3),0)+IF(LEFT(G28,3)="工字钢",VLOOKUP(LEFT(F28,5),'数据库'!$J$2:$L$35,3,FALSE)*D28*10^(-3),0)+IF(LEFT(G28,3)="C型钢",VLOOKUP(LEFT(F28,14),'数据库'!$M$2:$O$30,3,FALSE)*D28*10^(-3),0)+IF(LEFT(G28,3)="H型钢",VLOOKUP(LEFT(F28,16),'数据库'!$P$2:$R$66,3,FALSE)*D28*10^(-3),0)+IF(LEFT(G28,4)="花纹钢板",VLOOKUP(LEFT(G28,7),'数据库'!$S$2:$T$11,2,FALSE)*MID(F28,5,FIND("*",F28,2)-5)*D28*10^(-6),0))*E28</f>
        <v>0</v>
      </c>
      <c r="I28" s="70">
        <f>(IF(LEFT(G28,2)="钢板",MID(F28,2,FIND("*",F28)-2)*D28*10^(-6)*2,0)+IF(LEFT(G28,2)="钢管",PI()*MID(F28,2,FIND("*",F28)-2)*D28*10^(-6),0)+IF(LEFT(G28,2)="钢筋",PI()*MID(F28,2,3)*D28*10^(-6),0)+IF(LEFT(G28,4)="等边角钢",VLOOKUP(LEFT(F28,7),'数据库'!$A$2:$C$83,2,FALSE)*D28*10^(-3),0)+IF(LEFT(G28,5)="不等边角钢",VLOOKUP(LEFT(F28,11),'数据库'!$D$2:$F$66,2,FALSE)*D28*10^(-3),0)+IF(LEFT(G28,2)="槽钢",VLOOKUP(LEFT(F28,7),'数据库'!$G$2:$I$31,2,FALSE)*D28*10^(-3),0)+IF(LEFT(G28,3)="工字钢",VLOOKUP(LEFT(F28,5),'数据库'!$J$2:$L$35,2,FALSE)*D28*10^(-3))+IF(LEFT(G28,3)="C型钢",VLOOKUP(LEFT(F28,14),'数据库'!$M$2:$O$30,2,FALSE)*D28*10^(-3))+IF(LEFT(G28,3)="H型钢",VLOOKUP(LEFT(F28,16),'数据库'!$P$2:$R$66,2,FALSE)*D28*10^(-3))+IF(LEFT(G28,4)="花纹钢板",MID(F28,5,FIND("*",F28)-5)*D28*10^(-6)*2,0))*E28</f>
        <v>0</v>
      </c>
      <c r="K28" s="87">
        <f>SUM(K22:K27)</f>
        <v>1410.6531639999998</v>
      </c>
      <c r="L28" s="87">
        <f>SUM(L22:L27)</f>
        <v>49.67608</v>
      </c>
    </row>
    <row r="29" spans="1:12" ht="15.75">
      <c r="A29" s="72">
        <v>2</v>
      </c>
      <c r="B29" s="73" t="s">
        <v>41</v>
      </c>
      <c r="C29" s="64"/>
      <c r="D29" s="18"/>
      <c r="F29" s="68"/>
      <c r="G29" s="69"/>
      <c r="H29" s="70"/>
      <c r="I29" s="70"/>
      <c r="K29" s="87"/>
      <c r="L29" s="87"/>
    </row>
    <row r="30" spans="1:13" ht="15.75">
      <c r="A30" s="75">
        <v>1</v>
      </c>
      <c r="B30" s="64" t="s">
        <v>16</v>
      </c>
      <c r="C30" s="64" t="s">
        <v>42</v>
      </c>
      <c r="D30" s="77">
        <v>11833</v>
      </c>
      <c r="E30">
        <v>16</v>
      </c>
      <c r="F30" s="68" t="str">
        <f aca="true" t="shared" si="14" ref="F30:F53">B30&amp;C30</f>
        <v>—200*12</v>
      </c>
      <c r="G30" s="69" t="str">
        <f aca="true" t="shared" si="15" ref="G30:G53">IF(LEFT(F30,1)="—","钢板"&amp;MID(F30,FIND("*",F30,1)+1,2),)&amp;IF(LEFT(F30,1)="∠",IF(LEN(F30)&gt;7,"不等边角钢","等边角钢"),)&amp;IF(LEFT(F30,1)="φ",IF(LEN(F30)&gt;4,"钢管","钢筋"),)&amp;IF(LEFT(F30,1)="［","槽钢",)&amp;IF(LEFT(F30,1)="Ⅰ","工字钢",)&amp;IF(LEFT(F30,1)="C","C型钢",)&amp;IF(LEFT(F30,1)="H","H型钢",)&amp;IF(LEFT(F30,1)="花","花纹钢板"&amp;MID(F30,FIND("*",F30,1)+1,3),)</f>
        <v>钢板12</v>
      </c>
      <c r="H30" s="70">
        <f>(IF(LEFT(G30,2)="钢板",MID(F30,2,FIND("*",F30)-2)*D30*MID(F30,FIND("*",F30)+1,2)*10^(-9)*7850,0)+IF(LEFT(G30,2)="钢管",PI()*((MID(F30,2,FIND("*",F30,2)-2)/2)^2-(MID(F30,2,FIND("*",F30,2)-2)/2-MID(F30,FIND("*",F30,2)+1,4))^2)*D30*10^(-9)*7850,0)+IF(LEFT(G30,2)="钢筋",ROUND(PI()*(MID(F30,2,3)/2)^2*7850*10^(-6),3)*10^(-3)*D30,0)+IF(LEFT(G30,4)="等边角钢",VLOOKUP(MID(F30,1,7),'数据库'!$A$2:$C$83,3,FALSE)*D30*10^(-3),0)+IF(LEFT(G30,5)="不等边角钢",VLOOKUP(MID(F30,1,11),'数据库'!$D$2:$F$64,3,FALSE)*D30*10^(-3),0)+IF(LEFT(G30,2)="槽钢",VLOOKUP(MID(F30,1,6),'数据库'!$G$2:$I$31,3,FALSE)*D30*10^(-3),0)+IF(LEFT(G30,3)="工字钢",VLOOKUP(LEFT(F30,5),'数据库'!$J$2:$L$35,3,FALSE)*D30*10^(-3),0)+IF(LEFT(G30,3)="C型钢",VLOOKUP(LEFT(F30,14),'数据库'!$M$2:$O$30,3,FALSE)*D30*10^(-3),0)+IF(LEFT(G30,3)="H型钢",VLOOKUP(LEFT(F30,16),'数据库'!$P$2:$R$66,3,FALSE)*D30*10^(-3),0)+IF(LEFT(G30,4)="花纹钢板",VLOOKUP(LEFT(G30,7),'数据库'!$S$2:$T$11,2,FALSE)*MID(F30,5,FIND("*",F30,2)-5)*D30*10^(-6),0))*E30</f>
        <v>3566.9395200000004</v>
      </c>
      <c r="I30" s="70">
        <f>(IF(LEFT(G30,2)="钢板",MID(F30,2,FIND("*",F30)-2)*D30*10^(-6)*2,0)+IF(LEFT(G30,2)="钢管",PI()*MID(F30,2,FIND("*",F30)-2)*D30*10^(-6),0)+IF(LEFT(G30,2)="钢筋",PI()*MID(F30,2,3)*D30*10^(-6),0)+IF(LEFT(G30,4)="等边角钢",VLOOKUP(LEFT(F30,7),'数据库'!$A$2:$C$83,2,FALSE)*D30*10^(-3),0)+IF(LEFT(G30,5)="不等边角钢",VLOOKUP(LEFT(F30,11),'数据库'!$D$2:$F$66,2,FALSE)*D30*10^(-3),0)+IF(LEFT(G30,2)="槽钢",VLOOKUP(LEFT(F30,7),'数据库'!$G$2:$I$31,2,FALSE)*D30*10^(-3),0)+IF(LEFT(G30,3)="工字钢",VLOOKUP(LEFT(F30,5),'数据库'!$J$2:$L$35,2,FALSE)*D30*10^(-3))+IF(LEFT(G30,3)="C型钢",VLOOKUP(LEFT(F30,14),'数据库'!$M$2:$O$30,2,FALSE)*D30*10^(-3))+IF(LEFT(G30,3)="H型钢",VLOOKUP(LEFT(F30,16),'数据库'!$P$2:$R$66,2,FALSE)*D30*10^(-3))+IF(LEFT(G30,4)="花纹钢板",MID(F30,5,FIND("*",F30)-5)*D30*10^(-6)*2,0))*E30</f>
        <v>75.7312</v>
      </c>
      <c r="J30" s="83" t="str">
        <f aca="true" t="shared" si="16" ref="J30:J52">G30</f>
        <v>钢板12</v>
      </c>
      <c r="K30" s="84">
        <f aca="true" t="shared" si="17" ref="K30:K52">H30</f>
        <v>3566.9395200000004</v>
      </c>
      <c r="L30" s="84">
        <f aca="true" t="shared" si="18" ref="L30:L52">I30</f>
        <v>75.7312</v>
      </c>
      <c r="M30" s="88">
        <v>3566.93952</v>
      </c>
    </row>
    <row r="31" spans="1:13" ht="15.75">
      <c r="A31" s="75">
        <v>2</v>
      </c>
      <c r="B31" s="64" t="s">
        <v>16</v>
      </c>
      <c r="C31" s="64" t="s">
        <v>42</v>
      </c>
      <c r="D31" s="77">
        <v>11503</v>
      </c>
      <c r="E31">
        <v>16</v>
      </c>
      <c r="F31" s="68" t="str">
        <f t="shared" si="14"/>
        <v>—200*12</v>
      </c>
      <c r="G31" s="69" t="str">
        <f t="shared" si="15"/>
        <v>钢板12</v>
      </c>
      <c r="H31" s="70">
        <f>(IF(LEFT(G31,2)="钢板",MID(F31,2,FIND("*",F31)-2)*D31*MID(F31,FIND("*",F31)+1,2)*10^(-9)*7850,0)+IF(LEFT(G31,2)="钢管",PI()*((MID(F31,2,FIND("*",F31,2)-2)/2)^2-(MID(F31,2,FIND("*",F31,2)-2)/2-MID(F31,FIND("*",F31,2)+1,4))^2)*D31*10^(-9)*7850,0)+IF(LEFT(G31,2)="钢筋",ROUND(PI()*(MID(F31,2,3)/2)^2*7850*10^(-6),3)*10^(-3)*D31,0)+IF(LEFT(G31,4)="等边角钢",VLOOKUP(MID(F31,1,7),'数据库'!$A$2:$C$83,3,FALSE)*D31*10^(-3),0)+IF(LEFT(G31,5)="不等边角钢",VLOOKUP(MID(F31,1,11),'数据库'!$D$2:$F$64,3,FALSE)*D31*10^(-3),0)+IF(LEFT(G31,2)="槽钢",VLOOKUP(MID(F31,1,6),'数据库'!$G$2:$I$31,3,FALSE)*D31*10^(-3),0)+IF(LEFT(G31,3)="工字钢",VLOOKUP(LEFT(F31,5),'数据库'!$J$2:$L$35,3,FALSE)*D31*10^(-3),0)+IF(LEFT(G31,3)="C型钢",VLOOKUP(LEFT(F31,14),'数据库'!$M$2:$O$30,3,FALSE)*D31*10^(-3),0)+IF(LEFT(G31,3)="H型钢",VLOOKUP(LEFT(F31,16),'数据库'!$P$2:$R$66,3,FALSE)*D31*10^(-3),0)+IF(LEFT(G31,4)="花纹钢板",VLOOKUP(LEFT(G31,7),'数据库'!$S$2:$T$11,2,FALSE)*MID(F31,5,FIND("*",F31,2)-5)*D31*10^(-6),0))*E31</f>
        <v>3467.46432</v>
      </c>
      <c r="I31" s="70">
        <f>(IF(LEFT(G31,2)="钢板",MID(F31,2,FIND("*",F31)-2)*D31*10^(-6)*2,0)+IF(LEFT(G31,2)="钢管",PI()*MID(F31,2,FIND("*",F31)-2)*D31*10^(-6),0)+IF(LEFT(G31,2)="钢筋",PI()*MID(F31,2,3)*D31*10^(-6),0)+IF(LEFT(G31,4)="等边角钢",VLOOKUP(LEFT(F31,7),'数据库'!$A$2:$C$83,2,FALSE)*D31*10^(-3),0)+IF(LEFT(G31,5)="不等边角钢",VLOOKUP(LEFT(F31,11),'数据库'!$D$2:$F$66,2,FALSE)*D31*10^(-3),0)+IF(LEFT(G31,2)="槽钢",VLOOKUP(LEFT(F31,7),'数据库'!$G$2:$I$31,2,FALSE)*D31*10^(-3),0)+IF(LEFT(G31,3)="工字钢",VLOOKUP(LEFT(F31,5),'数据库'!$J$2:$L$35,2,FALSE)*D31*10^(-3))+IF(LEFT(G31,3)="C型钢",VLOOKUP(LEFT(F31,14),'数据库'!$M$2:$O$30,2,FALSE)*D31*10^(-3))+IF(LEFT(G31,3)="H型钢",VLOOKUP(LEFT(F31,16),'数据库'!$P$2:$R$66,2,FALSE)*D31*10^(-3))+IF(LEFT(G31,4)="花纹钢板",MID(F31,5,FIND("*",F31)-5)*D31*10^(-6)*2,0))*E31</f>
        <v>73.61919999999999</v>
      </c>
      <c r="J31" s="83" t="str">
        <f t="shared" si="16"/>
        <v>钢板12</v>
      </c>
      <c r="K31" s="84">
        <f t="shared" si="17"/>
        <v>3467.46432</v>
      </c>
      <c r="L31" s="84">
        <f t="shared" si="18"/>
        <v>73.61919999999999</v>
      </c>
      <c r="M31" s="88">
        <v>3467.4643200000005</v>
      </c>
    </row>
    <row r="32" spans="1:13" ht="15.75">
      <c r="A32" s="75">
        <v>3</v>
      </c>
      <c r="B32" s="64" t="s">
        <v>16</v>
      </c>
      <c r="C32" s="64" t="s">
        <v>43</v>
      </c>
      <c r="D32" s="77">
        <v>11833</v>
      </c>
      <c r="E32">
        <v>16</v>
      </c>
      <c r="F32" s="68" t="str">
        <f t="shared" si="14"/>
        <v>—826*8</v>
      </c>
      <c r="G32" s="69" t="str">
        <f t="shared" si="15"/>
        <v>钢板8</v>
      </c>
      <c r="H32" s="70">
        <f>(IF(LEFT(G32,2)="钢板",MID(F32,2,FIND("*",F32)-2)*D32*MID(F32,FIND("*",F32)+1,2)*10^(-9)*7850,0)+IF(LEFT(G32,2)="钢管",PI()*((MID(F32,2,FIND("*",F32,2)-2)/2)^2-(MID(F32,2,FIND("*",F32,2)-2)/2-MID(F32,FIND("*",F32,2)+1,4))^2)*D32*10^(-9)*7850,0)+IF(LEFT(G32,2)="钢筋",ROUND(PI()*(MID(F32,2,3)/2)^2*7850*10^(-6),3)*10^(-3)*D32,0)+IF(LEFT(G32,4)="等边角钢",VLOOKUP(MID(F32,1,7),'数据库'!$A$2:$C$83,3,FALSE)*D32*10^(-3),0)+IF(LEFT(G32,5)="不等边角钢",VLOOKUP(MID(F32,1,11),'数据库'!$D$2:$F$64,3,FALSE)*D32*10^(-3),0)+IF(LEFT(G32,2)="槽钢",VLOOKUP(MID(F32,1,6),'数据库'!$G$2:$I$31,3,FALSE)*D32*10^(-3),0)+IF(LEFT(G32,3)="工字钢",VLOOKUP(LEFT(F32,5),'数据库'!$J$2:$L$35,3,FALSE)*D32*10^(-3),0)+IF(LEFT(G32,3)="C型钢",VLOOKUP(LEFT(F32,14),'数据库'!$M$2:$O$30,3,FALSE)*D32*10^(-3),0)+IF(LEFT(G32,3)="H型钢",VLOOKUP(LEFT(F32,16),'数据库'!$P$2:$R$66,3,FALSE)*D32*10^(-3),0)+IF(LEFT(G32,4)="花纹钢板",VLOOKUP(LEFT(G32,7),'数据库'!$S$2:$T$11,2,FALSE)*MID(F32,5,FIND("*",F32,2)-5)*D32*10^(-6),0))*E32</f>
        <v>9820.973478400001</v>
      </c>
      <c r="I32" s="70">
        <f>(IF(LEFT(G32,2)="钢板",MID(F32,2,FIND("*",F32)-2)*D32*10^(-6)*2,0)+IF(LEFT(G32,2)="钢管",PI()*MID(F32,2,FIND("*",F32)-2)*D32*10^(-6),0)+IF(LEFT(G32,2)="钢筋",PI()*MID(F32,2,3)*D32*10^(-6),0)+IF(LEFT(G32,4)="等边角钢",VLOOKUP(LEFT(F32,7),'数据库'!$A$2:$C$83,2,FALSE)*D32*10^(-3),0)+IF(LEFT(G32,5)="不等边角钢",VLOOKUP(LEFT(F32,11),'数据库'!$D$2:$F$66,2,FALSE)*D32*10^(-3),0)+IF(LEFT(G32,2)="槽钢",VLOOKUP(LEFT(F32,7),'数据库'!$G$2:$I$31,2,FALSE)*D32*10^(-3),0)+IF(LEFT(G32,3)="工字钢",VLOOKUP(LEFT(F32,5),'数据库'!$J$2:$L$35,2,FALSE)*D32*10^(-3))+IF(LEFT(G32,3)="C型钢",VLOOKUP(LEFT(F32,14),'数据库'!$M$2:$O$30,2,FALSE)*D32*10^(-3))+IF(LEFT(G32,3)="H型钢",VLOOKUP(LEFT(F32,16),'数据库'!$P$2:$R$66,2,FALSE)*D32*10^(-3))+IF(LEFT(G32,4)="花纹钢板",MID(F32,5,FIND("*",F32)-5)*D32*10^(-6)*2,0))*E32</f>
        <v>312.769856</v>
      </c>
      <c r="J32" s="83" t="str">
        <f t="shared" si="16"/>
        <v>钢板8</v>
      </c>
      <c r="K32" s="84">
        <f t="shared" si="17"/>
        <v>9820.973478400001</v>
      </c>
      <c r="L32" s="84">
        <f t="shared" si="18"/>
        <v>312.769856</v>
      </c>
      <c r="M32" s="88">
        <v>8302.63</v>
      </c>
    </row>
    <row r="33" spans="1:13" ht="15.75">
      <c r="A33" s="75">
        <v>4</v>
      </c>
      <c r="B33" s="64" t="s">
        <v>16</v>
      </c>
      <c r="C33" s="64" t="s">
        <v>42</v>
      </c>
      <c r="D33" s="77">
        <v>413</v>
      </c>
      <c r="E33">
        <v>16</v>
      </c>
      <c r="F33" s="68" t="str">
        <f t="shared" si="14"/>
        <v>—200*12</v>
      </c>
      <c r="G33" s="69" t="str">
        <f t="shared" si="15"/>
        <v>钢板12</v>
      </c>
      <c r="H33" s="70">
        <f>(IF(LEFT(G33,2)="钢板",MID(F33,2,FIND("*",F33)-2)*D33*MID(F33,FIND("*",F33)+1,2)*10^(-9)*7850,0)+IF(LEFT(G33,2)="钢管",PI()*((MID(F33,2,FIND("*",F33,2)-2)/2)^2-(MID(F33,2,FIND("*",F33,2)-2)/2-MID(F33,FIND("*",F33,2)+1,4))^2)*D33*10^(-9)*7850,0)+IF(LEFT(G33,2)="钢筋",ROUND(PI()*(MID(F33,2,3)/2)^2*7850*10^(-6),3)*10^(-3)*D33,0)+IF(LEFT(G33,4)="等边角钢",VLOOKUP(MID(F33,1,7),'数据库'!$A$2:$C$83,3,FALSE)*D33*10^(-3),0)+IF(LEFT(G33,5)="不等边角钢",VLOOKUP(MID(F33,1,11),'数据库'!$D$2:$F$64,3,FALSE)*D33*10^(-3),0)+IF(LEFT(G33,2)="槽钢",VLOOKUP(MID(F33,1,6),'数据库'!$G$2:$I$31,3,FALSE)*D33*10^(-3),0)+IF(LEFT(G33,3)="工字钢",VLOOKUP(LEFT(F33,5),'数据库'!$J$2:$L$35,3,FALSE)*D33*10^(-3),0)+IF(LEFT(G33,3)="C型钢",VLOOKUP(LEFT(F33,14),'数据库'!$M$2:$O$30,3,FALSE)*D33*10^(-3),0)+IF(LEFT(G33,3)="H型钢",VLOOKUP(LEFT(F33,16),'数据库'!$P$2:$R$66,3,FALSE)*D33*10^(-3),0)+IF(LEFT(G33,4)="花纹钢板",VLOOKUP(LEFT(G33,7),'数据库'!$S$2:$T$11,2,FALSE)*MID(F33,5,FIND("*",F33,2)-5)*D33*10^(-6),0))*E33</f>
        <v>124.49472</v>
      </c>
      <c r="I33" s="70">
        <f>(IF(LEFT(G33,2)="钢板",MID(F33,2,FIND("*",F33)-2)*D33*10^(-6)*2,0)+IF(LEFT(G33,2)="钢管",PI()*MID(F33,2,FIND("*",F33)-2)*D33*10^(-6),0)+IF(LEFT(G33,2)="钢筋",PI()*MID(F33,2,3)*D33*10^(-6),0)+IF(LEFT(G33,4)="等边角钢",VLOOKUP(LEFT(F33,7),'数据库'!$A$2:$C$83,2,FALSE)*D33*10^(-3),0)+IF(LEFT(G33,5)="不等边角钢",VLOOKUP(LEFT(F33,11),'数据库'!$D$2:$F$66,2,FALSE)*D33*10^(-3),0)+IF(LEFT(G33,2)="槽钢",VLOOKUP(LEFT(F33,7),'数据库'!$G$2:$I$31,2,FALSE)*D33*10^(-3),0)+IF(LEFT(G33,3)="工字钢",VLOOKUP(LEFT(F33,5),'数据库'!$J$2:$L$35,2,FALSE)*D33*10^(-3))+IF(LEFT(G33,3)="C型钢",VLOOKUP(LEFT(F33,14),'数据库'!$M$2:$O$30,2,FALSE)*D33*10^(-3))+IF(LEFT(G33,3)="H型钢",VLOOKUP(LEFT(F33,16),'数据库'!$P$2:$R$66,2,FALSE)*D33*10^(-3))+IF(LEFT(G33,4)="花纹钢板",MID(F33,5,FIND("*",F33)-5)*D33*10^(-6)*2,0))*E33</f>
        <v>2.6431999999999998</v>
      </c>
      <c r="J33" s="83" t="str">
        <f t="shared" si="16"/>
        <v>钢板12</v>
      </c>
      <c r="K33" s="84">
        <f t="shared" si="17"/>
        <v>124.49472</v>
      </c>
      <c r="L33" s="84">
        <f t="shared" si="18"/>
        <v>2.6431999999999998</v>
      </c>
      <c r="M33" s="88">
        <v>124.49472</v>
      </c>
    </row>
    <row r="34" spans="1:13" ht="15.75">
      <c r="A34" s="75">
        <v>5</v>
      </c>
      <c r="B34" s="64" t="s">
        <v>16</v>
      </c>
      <c r="C34" s="64" t="s">
        <v>44</v>
      </c>
      <c r="D34" s="77">
        <v>409</v>
      </c>
      <c r="E34">
        <v>8</v>
      </c>
      <c r="F34" s="68" t="str">
        <f t="shared" si="14"/>
        <v>—206*12</v>
      </c>
      <c r="G34" s="69" t="str">
        <f t="shared" si="15"/>
        <v>钢板12</v>
      </c>
      <c r="H34" s="70">
        <f>(IF(LEFT(G34,2)="钢板",MID(F34,2,FIND("*",F34)-2)*D34*MID(F34,FIND("*",F34)+1,2)*10^(-9)*7850,0)+IF(LEFT(G34,2)="钢管",PI()*((MID(F34,2,FIND("*",F34,2)-2)/2)^2-(MID(F34,2,FIND("*",F34,2)-2)/2-MID(F34,FIND("*",F34,2)+1,4))^2)*D34*10^(-9)*7850,0)+IF(LEFT(G34,2)="钢筋",ROUND(PI()*(MID(F34,2,3)/2)^2*7850*10^(-6),3)*10^(-3)*D34,0)+IF(LEFT(G34,4)="等边角钢",VLOOKUP(MID(F34,1,7),'数据库'!$A$2:$C$83,3,FALSE)*D34*10^(-3),0)+IF(LEFT(G34,5)="不等边角钢",VLOOKUP(MID(F34,1,11),'数据库'!$D$2:$F$64,3,FALSE)*D34*10^(-3),0)+IF(LEFT(G34,2)="槽钢",VLOOKUP(MID(F34,1,6),'数据库'!$G$2:$I$31,3,FALSE)*D34*10^(-3),0)+IF(LEFT(G34,3)="工字钢",VLOOKUP(LEFT(F34,5),'数据库'!$J$2:$L$35,3,FALSE)*D34*10^(-3),0)+IF(LEFT(G34,3)="C型钢",VLOOKUP(LEFT(F34,14),'数据库'!$M$2:$O$30,3,FALSE)*D34*10^(-3),0)+IF(LEFT(G34,3)="H型钢",VLOOKUP(LEFT(F34,16),'数据库'!$P$2:$R$66,3,FALSE)*D34*10^(-3),0)+IF(LEFT(G34,4)="花纹钢板",VLOOKUP(LEFT(G34,7),'数据库'!$S$2:$T$11,2,FALSE)*MID(F34,5,FIND("*",F34,2)-5)*D34*10^(-6),0))*E34</f>
        <v>63.493814400000005</v>
      </c>
      <c r="I34" s="70">
        <f>(IF(LEFT(G34,2)="钢板",MID(F34,2,FIND("*",F34)-2)*D34*10^(-6)*2,0)+IF(LEFT(G34,2)="钢管",PI()*MID(F34,2,FIND("*",F34)-2)*D34*10^(-6),0)+IF(LEFT(G34,2)="钢筋",PI()*MID(F34,2,3)*D34*10^(-6),0)+IF(LEFT(G34,4)="等边角钢",VLOOKUP(LEFT(F34,7),'数据库'!$A$2:$C$83,2,FALSE)*D34*10^(-3),0)+IF(LEFT(G34,5)="不等边角钢",VLOOKUP(LEFT(F34,11),'数据库'!$D$2:$F$66,2,FALSE)*D34*10^(-3),0)+IF(LEFT(G34,2)="槽钢",VLOOKUP(LEFT(F34,7),'数据库'!$G$2:$I$31,2,FALSE)*D34*10^(-3),0)+IF(LEFT(G34,3)="工字钢",VLOOKUP(LEFT(F34,5),'数据库'!$J$2:$L$35,2,FALSE)*D34*10^(-3))+IF(LEFT(G34,3)="C型钢",VLOOKUP(LEFT(F34,14),'数据库'!$M$2:$O$30,2,FALSE)*D34*10^(-3))+IF(LEFT(G34,3)="H型钢",VLOOKUP(LEFT(F34,16),'数据库'!$P$2:$R$66,2,FALSE)*D34*10^(-3))+IF(LEFT(G34,4)="花纹钢板",MID(F34,5,FIND("*",F34)-5)*D34*10^(-6)*2,0))*E34</f>
        <v>1.348064</v>
      </c>
      <c r="J34" s="83" t="str">
        <f t="shared" si="16"/>
        <v>钢板12</v>
      </c>
      <c r="K34" s="84">
        <f t="shared" si="17"/>
        <v>63.493814400000005</v>
      </c>
      <c r="L34" s="84">
        <f t="shared" si="18"/>
        <v>1.348064</v>
      </c>
      <c r="M34" s="88">
        <v>65.04623039999998</v>
      </c>
    </row>
    <row r="35" spans="1:13" ht="15.75">
      <c r="A35" s="75">
        <v>5</v>
      </c>
      <c r="B35" s="64" t="s">
        <v>16</v>
      </c>
      <c r="C35" s="64" t="s">
        <v>45</v>
      </c>
      <c r="D35" s="77">
        <v>419</v>
      </c>
      <c r="E35">
        <v>8</v>
      </c>
      <c r="F35" s="68" t="str">
        <f t="shared" si="14"/>
        <v>—96*12</v>
      </c>
      <c r="G35" s="69" t="str">
        <f t="shared" si="15"/>
        <v>钢板12</v>
      </c>
      <c r="H35" s="70">
        <f>(IF(LEFT(G35,2)="钢板",MID(F35,2,FIND("*",F35)-2)*D35*MID(F35,FIND("*",F35)+1,2)*10^(-9)*7850,0)+IF(LEFT(G35,2)="钢管",PI()*((MID(F35,2,FIND("*",F35,2)-2)/2)^2-(MID(F35,2,FIND("*",F35,2)-2)/2-MID(F35,FIND("*",F35,2)+1,4))^2)*D35*10^(-9)*7850,0)+IF(LEFT(G35,2)="钢筋",ROUND(PI()*(MID(F35,2,3)/2)^2*7850*10^(-6),3)*10^(-3)*D35,0)+IF(LEFT(G35,4)="等边角钢",VLOOKUP(MID(F35,1,7),'数据库'!$A$2:$C$83,3,FALSE)*D35*10^(-3),0)+IF(LEFT(G35,5)="不等边角钢",VLOOKUP(MID(F35,1,11),'数据库'!$D$2:$F$64,3,FALSE)*D35*10^(-3),0)+IF(LEFT(G35,2)="槽钢",VLOOKUP(MID(F35,1,6),'数据库'!$G$2:$I$31,3,FALSE)*D35*10^(-3),0)+IF(LEFT(G35,3)="工字钢",VLOOKUP(LEFT(F35,5),'数据库'!$J$2:$L$35,3,FALSE)*D35*10^(-3),0)+IF(LEFT(G35,3)="C型钢",VLOOKUP(LEFT(F35,14),'数据库'!$M$2:$O$30,3,FALSE)*D35*10^(-3),0)+IF(LEFT(G35,3)="H型钢",VLOOKUP(LEFT(F35,16),'数据库'!$P$2:$R$66,3,FALSE)*D35*10^(-3),0)+IF(LEFT(G35,4)="花纹钢板",VLOOKUP(LEFT(G35,7),'数据库'!$S$2:$T$11,2,FALSE)*MID(F35,5,FIND("*",F35,2)-5)*D35*10^(-6),0))*E35</f>
        <v>30.312806400000003</v>
      </c>
      <c r="I35" s="70">
        <f>(IF(LEFT(G35,2)="钢板",MID(F35,2,FIND("*",F35)-2)*D35*10^(-6)*2,0)+IF(LEFT(G35,2)="钢管",PI()*MID(F35,2,FIND("*",F35)-2)*D35*10^(-6),0)+IF(LEFT(G35,2)="钢筋",PI()*MID(F35,2,3)*D35*10^(-6),0)+IF(LEFT(G35,4)="等边角钢",VLOOKUP(LEFT(F35,7),'数据库'!$A$2:$C$83,2,FALSE)*D35*10^(-3),0)+IF(LEFT(G35,5)="不等边角钢",VLOOKUP(LEFT(F35,11),'数据库'!$D$2:$F$66,2,FALSE)*D35*10^(-3),0)+IF(LEFT(G35,2)="槽钢",VLOOKUP(LEFT(F35,7),'数据库'!$G$2:$I$31,2,FALSE)*D35*10^(-3),0)+IF(LEFT(G35,3)="工字钢",VLOOKUP(LEFT(F35,5),'数据库'!$J$2:$L$35,2,FALSE)*D35*10^(-3))+IF(LEFT(G35,3)="C型钢",VLOOKUP(LEFT(F35,14),'数据库'!$M$2:$O$30,2,FALSE)*D35*10^(-3))+IF(LEFT(G35,3)="H型钢",VLOOKUP(LEFT(F35,16),'数据库'!$P$2:$R$66,2,FALSE)*D35*10^(-3))+IF(LEFT(G35,4)="花纹钢板",MID(F35,5,FIND("*",F35)-5)*D35*10^(-6)*2,0))*E35</f>
        <v>0.6435839999999999</v>
      </c>
      <c r="J35" s="83" t="str">
        <f t="shared" si="16"/>
        <v>钢板12</v>
      </c>
      <c r="K35" s="84">
        <f t="shared" si="17"/>
        <v>30.312806400000003</v>
      </c>
      <c r="L35" s="84">
        <f t="shared" si="18"/>
        <v>0.6435839999999999</v>
      </c>
      <c r="M35" s="88"/>
    </row>
    <row r="36" spans="1:13" ht="15.75">
      <c r="A36" s="75">
        <v>6</v>
      </c>
      <c r="B36" s="64" t="s">
        <v>16</v>
      </c>
      <c r="C36" s="64" t="s">
        <v>45</v>
      </c>
      <c r="D36" s="77">
        <v>425</v>
      </c>
      <c r="E36">
        <v>32</v>
      </c>
      <c r="F36" s="68" t="str">
        <f t="shared" si="14"/>
        <v>—96*12</v>
      </c>
      <c r="G36" s="69" t="str">
        <f t="shared" si="15"/>
        <v>钢板12</v>
      </c>
      <c r="H36" s="70">
        <f>(IF(LEFT(G36,2)="钢板",MID(F36,2,FIND("*",F36)-2)*D36*MID(F36,FIND("*",F36)+1,2)*10^(-9)*7850,0)+IF(LEFT(G36,2)="钢管",PI()*((MID(F36,2,FIND("*",F36,2)-2)/2)^2-(MID(F36,2,FIND("*",F36,2)-2)/2-MID(F36,FIND("*",F36,2)+1,4))^2)*D36*10^(-9)*7850,0)+IF(LEFT(G36,2)="钢筋",ROUND(PI()*(MID(F36,2,3)/2)^2*7850*10^(-6),3)*10^(-3)*D36,0)+IF(LEFT(G36,4)="等边角钢",VLOOKUP(MID(F36,1,7),'数据库'!$A$2:$C$83,3,FALSE)*D36*10^(-3),0)+IF(LEFT(G36,5)="不等边角钢",VLOOKUP(MID(F36,1,11),'数据库'!$D$2:$F$64,3,FALSE)*D36*10^(-3),0)+IF(LEFT(G36,2)="槽钢",VLOOKUP(MID(F36,1,6),'数据库'!$G$2:$I$31,3,FALSE)*D36*10^(-3),0)+IF(LEFT(G36,3)="工字钢",VLOOKUP(LEFT(F36,5),'数据库'!$J$2:$L$35,3,FALSE)*D36*10^(-3),0)+IF(LEFT(G36,3)="C型钢",VLOOKUP(LEFT(F36,14),'数据库'!$M$2:$O$30,3,FALSE)*D36*10^(-3),0)+IF(LEFT(G36,3)="H型钢",VLOOKUP(LEFT(F36,16),'数据库'!$P$2:$R$66,3,FALSE)*D36*10^(-3),0)+IF(LEFT(G36,4)="花纹钢板",VLOOKUP(LEFT(G36,7),'数据库'!$S$2:$T$11,2,FALSE)*MID(F36,5,FIND("*",F36,2)-5)*D36*10^(-6),0))*E36</f>
        <v>122.98752000000002</v>
      </c>
      <c r="I36" s="70">
        <f>(IF(LEFT(G36,2)="钢板",MID(F36,2,FIND("*",F36)-2)*D36*10^(-6)*2,0)+IF(LEFT(G36,2)="钢管",PI()*MID(F36,2,FIND("*",F36)-2)*D36*10^(-6),0)+IF(LEFT(G36,2)="钢筋",PI()*MID(F36,2,3)*D36*10^(-6),0)+IF(LEFT(G36,4)="等边角钢",VLOOKUP(LEFT(F36,7),'数据库'!$A$2:$C$83,2,FALSE)*D36*10^(-3),0)+IF(LEFT(G36,5)="不等边角钢",VLOOKUP(LEFT(F36,11),'数据库'!$D$2:$F$66,2,FALSE)*D36*10^(-3),0)+IF(LEFT(G36,2)="槽钢",VLOOKUP(LEFT(F36,7),'数据库'!$G$2:$I$31,2,FALSE)*D36*10^(-3),0)+IF(LEFT(G36,3)="工字钢",VLOOKUP(LEFT(F36,5),'数据库'!$J$2:$L$35,2,FALSE)*D36*10^(-3))+IF(LEFT(G36,3)="C型钢",VLOOKUP(LEFT(F36,14),'数据库'!$M$2:$O$30,2,FALSE)*D36*10^(-3))+IF(LEFT(G36,3)="H型钢",VLOOKUP(LEFT(F36,16),'数据库'!$P$2:$R$66,2,FALSE)*D36*10^(-3))+IF(LEFT(G36,4)="花纹钢板",MID(F36,5,FIND("*",F36)-5)*D36*10^(-6)*2,0))*E36</f>
        <v>2.6111999999999997</v>
      </c>
      <c r="J36" s="83" t="str">
        <f t="shared" si="16"/>
        <v>钢板12</v>
      </c>
      <c r="K36" s="84">
        <f t="shared" si="17"/>
        <v>122.98752000000002</v>
      </c>
      <c r="L36" s="84">
        <f t="shared" si="18"/>
        <v>2.6111999999999997</v>
      </c>
      <c r="M36" s="88"/>
    </row>
    <row r="37" spans="1:13" ht="15.75">
      <c r="A37" s="75">
        <v>7</v>
      </c>
      <c r="B37" s="64" t="s">
        <v>23</v>
      </c>
      <c r="C37" s="64">
        <v>8</v>
      </c>
      <c r="D37" s="77">
        <v>100</v>
      </c>
      <c r="E37">
        <v>16</v>
      </c>
      <c r="F37" s="68" t="str">
        <f t="shared" si="14"/>
        <v>［8</v>
      </c>
      <c r="G37" s="69" t="str">
        <f t="shared" si="15"/>
        <v>槽钢</v>
      </c>
      <c r="H37" s="70">
        <f>(IF(LEFT(G37,2)="钢板",MID(F37,2,FIND("*",F37)-2)*D37*MID(F37,FIND("*",F37)+1,2)*10^(-9)*7850,0)+IF(LEFT(G37,2)="钢管",PI()*((MID(F37,2,FIND("*",F37,2)-2)/2)^2-(MID(F37,2,FIND("*",F37,2)-2)/2-MID(F37,FIND("*",F37,2)+1,4))^2)*D37*10^(-9)*7850,0)+IF(LEFT(G37,2)="钢筋",ROUND(PI()*(MID(F37,2,3)/2)^2*7850*10^(-6),3)*10^(-3)*D37,0)+IF(LEFT(G37,4)="等边角钢",VLOOKUP(MID(F37,1,7),'数据库'!$A$2:$C$83,3,FALSE)*D37*10^(-3),0)+IF(LEFT(G37,5)="不等边角钢",VLOOKUP(MID(F37,1,11),'数据库'!$D$2:$F$64,3,FALSE)*D37*10^(-3),0)+IF(LEFT(G37,2)="槽钢",VLOOKUP(MID(F37,1,6),'数据库'!$G$2:$I$31,3,FALSE)*D37*10^(-3),0)+IF(LEFT(G37,3)="工字钢",VLOOKUP(LEFT(F37,5),'数据库'!$J$2:$L$35,3,FALSE)*D37*10^(-3),0)+IF(LEFT(G37,3)="C型钢",VLOOKUP(LEFT(F37,14),'数据库'!$M$2:$O$30,3,FALSE)*D37*10^(-3),0)+IF(LEFT(G37,3)="H型钢",VLOOKUP(LEFT(F37,16),'数据库'!$P$2:$R$66,3,FALSE)*D37*10^(-3),0)+IF(LEFT(G37,4)="花纹钢板",VLOOKUP(LEFT(G37,7),'数据库'!$S$2:$T$11,2,FALSE)*MID(F37,5,FIND("*",F37,2)-5)*D37*10^(-6),0))*E37</f>
        <v>12.872</v>
      </c>
      <c r="I37" s="70">
        <f>(IF(LEFT(G37,2)="钢板",MID(F37,2,FIND("*",F37)-2)*D37*10^(-6)*2,0)+IF(LEFT(G37,2)="钢管",PI()*MID(F37,2,FIND("*",F37)-2)*D37*10^(-6),0)+IF(LEFT(G37,2)="钢筋",PI()*MID(F37,2,3)*D37*10^(-6),0)+IF(LEFT(G37,4)="等边角钢",VLOOKUP(LEFT(F37,7),'数据库'!$A$2:$C$83,2,FALSE)*D37*10^(-3),0)+IF(LEFT(G37,5)="不等边角钢",VLOOKUP(LEFT(F37,11),'数据库'!$D$2:$F$66,2,FALSE)*D37*10^(-3),0)+IF(LEFT(G37,2)="槽钢",VLOOKUP(LEFT(F37,7),'数据库'!$G$2:$I$31,2,FALSE)*D37*10^(-3),0)+IF(LEFT(G37,3)="工字钢",VLOOKUP(LEFT(F37,5),'数据库'!$J$2:$L$35,2,FALSE)*D37*10^(-3))+IF(LEFT(G37,3)="C型钢",VLOOKUP(LEFT(F37,14),'数据库'!$M$2:$O$30,2,FALSE)*D37*10^(-3))+IF(LEFT(G37,3)="H型钢",VLOOKUP(LEFT(F37,16),'数据库'!$P$2:$R$66,2,FALSE)*D37*10^(-3))+IF(LEFT(G37,4)="花纹钢板",MID(F37,5,FIND("*",F37)-5)*D37*10^(-6)*2,0))*E37</f>
        <v>0.49088000000000004</v>
      </c>
      <c r="J37" s="83" t="str">
        <f t="shared" si="16"/>
        <v>槽钢</v>
      </c>
      <c r="K37" s="84">
        <f t="shared" si="17"/>
        <v>12.872</v>
      </c>
      <c r="L37" s="84">
        <f t="shared" si="18"/>
        <v>0.49088000000000004</v>
      </c>
      <c r="M37" s="88"/>
    </row>
    <row r="38" spans="1:13" ht="15.75">
      <c r="A38" s="75">
        <v>8</v>
      </c>
      <c r="B38" s="64" t="s">
        <v>16</v>
      </c>
      <c r="C38" s="64" t="s">
        <v>46</v>
      </c>
      <c r="D38">
        <v>80</v>
      </c>
      <c r="E38">
        <v>64</v>
      </c>
      <c r="F38" s="68" t="str">
        <f t="shared" si="14"/>
        <v>—80*8</v>
      </c>
      <c r="G38" s="69" t="str">
        <f t="shared" si="15"/>
        <v>钢板8</v>
      </c>
      <c r="H38" s="70">
        <f>(IF(LEFT(G38,2)="钢板",MID(F38,2,FIND("*",F38)-2)*D38*MID(F38,FIND("*",F38)+1,2)*10^(-9)*7850,0)+IF(LEFT(G38,2)="钢管",PI()*((MID(F38,2,FIND("*",F38,2)-2)/2)^2-(MID(F38,2,FIND("*",F38,2)-2)/2-MID(F38,FIND("*",F38,2)+1,4))^2)*D38*10^(-9)*7850,0)+IF(LEFT(G38,2)="钢筋",ROUND(PI()*(MID(F38,2,3)/2)^2*7850*10^(-6),3)*10^(-3)*D38,0)+IF(LEFT(G38,4)="等边角钢",VLOOKUP(MID(F38,1,7),'数据库'!$A$2:$C$83,3,FALSE)*D38*10^(-3),0)+IF(LEFT(G38,5)="不等边角钢",VLOOKUP(MID(F38,1,11),'数据库'!$D$2:$F$64,3,FALSE)*D38*10^(-3),0)+IF(LEFT(G38,2)="槽钢",VLOOKUP(MID(F38,1,6),'数据库'!$G$2:$I$31,3,FALSE)*D38*10^(-3),0)+IF(LEFT(G38,3)="工字钢",VLOOKUP(LEFT(F38,5),'数据库'!$J$2:$L$35,3,FALSE)*D38*10^(-3),0)+IF(LEFT(G38,3)="C型钢",VLOOKUP(LEFT(F38,14),'数据库'!$M$2:$O$30,3,FALSE)*D38*10^(-3),0)+IF(LEFT(G38,3)="H型钢",VLOOKUP(LEFT(F38,16),'数据库'!$P$2:$R$66,3,FALSE)*D38*10^(-3),0)+IF(LEFT(G38,4)="花纹钢板",VLOOKUP(LEFT(G38,7),'数据库'!$S$2:$T$11,2,FALSE)*MID(F38,5,FIND("*",F38,2)-5)*D38*10^(-6),0))*E38</f>
        <v>25.722880000000004</v>
      </c>
      <c r="I38" s="70">
        <f>(IF(LEFT(G38,2)="钢板",MID(F38,2,FIND("*",F38)-2)*D38*10^(-6)*2,0)+IF(LEFT(G38,2)="钢管",PI()*MID(F38,2,FIND("*",F38)-2)*D38*10^(-6),0)+IF(LEFT(G38,2)="钢筋",PI()*MID(F38,2,3)*D38*10^(-6),0)+IF(LEFT(G38,4)="等边角钢",VLOOKUP(LEFT(F38,7),'数据库'!$A$2:$C$83,2,FALSE)*D38*10^(-3),0)+IF(LEFT(G38,5)="不等边角钢",VLOOKUP(LEFT(F38,11),'数据库'!$D$2:$F$66,2,FALSE)*D38*10^(-3),0)+IF(LEFT(G38,2)="槽钢",VLOOKUP(LEFT(F38,7),'数据库'!$G$2:$I$31,2,FALSE)*D38*10^(-3),0)+IF(LEFT(G38,3)="工字钢",VLOOKUP(LEFT(F38,5),'数据库'!$J$2:$L$35,2,FALSE)*D38*10^(-3))+IF(LEFT(G38,3)="C型钢",VLOOKUP(LEFT(F38,14),'数据库'!$M$2:$O$30,2,FALSE)*D38*10^(-3))+IF(LEFT(G38,3)="H型钢",VLOOKUP(LEFT(F38,16),'数据库'!$P$2:$R$66,2,FALSE)*D38*10^(-3))+IF(LEFT(G38,4)="花纹钢板",MID(F38,5,FIND("*",F38)-5)*D38*10^(-6)*2,0))*E38</f>
        <v>0.8191999999999999</v>
      </c>
      <c r="J38" s="83" t="str">
        <f t="shared" si="16"/>
        <v>钢板8</v>
      </c>
      <c r="K38" s="84">
        <f t="shared" si="17"/>
        <v>25.722880000000004</v>
      </c>
      <c r="L38" s="84">
        <f t="shared" si="18"/>
        <v>0.8191999999999999</v>
      </c>
      <c r="M38" s="88"/>
    </row>
    <row r="39" spans="1:13" ht="15.75">
      <c r="A39" s="75">
        <v>9</v>
      </c>
      <c r="B39" s="64" t="s">
        <v>16</v>
      </c>
      <c r="C39" s="64" t="s">
        <v>47</v>
      </c>
      <c r="D39">
        <v>250</v>
      </c>
      <c r="E39">
        <v>16</v>
      </c>
      <c r="F39" s="68" t="str">
        <f t="shared" si="14"/>
        <v>—240*20</v>
      </c>
      <c r="G39" s="69" t="str">
        <f t="shared" si="15"/>
        <v>钢板20</v>
      </c>
      <c r="H39" s="70">
        <f>(IF(LEFT(G39,2)="钢板",MID(F39,2,FIND("*",F39)-2)*D39*MID(F39,FIND("*",F39)+1,2)*10^(-9)*7850,0)+IF(LEFT(G39,2)="钢管",PI()*((MID(F39,2,FIND("*",F39,2)-2)/2)^2-(MID(F39,2,FIND("*",F39,2)-2)/2-MID(F39,FIND("*",F39,2)+1,4))^2)*D39*10^(-9)*7850,0)+IF(LEFT(G39,2)="钢筋",ROUND(PI()*(MID(F39,2,3)/2)^2*7850*10^(-6),3)*10^(-3)*D39,0)+IF(LEFT(G39,4)="等边角钢",VLOOKUP(MID(F39,1,7),'数据库'!$A$2:$C$83,3,FALSE)*D39*10^(-3),0)+IF(LEFT(G39,5)="不等边角钢",VLOOKUP(MID(F39,1,11),'数据库'!$D$2:$F$64,3,FALSE)*D39*10^(-3),0)+IF(LEFT(G39,2)="槽钢",VLOOKUP(MID(F39,1,6),'数据库'!$G$2:$I$31,3,FALSE)*D39*10^(-3),0)+IF(LEFT(G39,3)="工字钢",VLOOKUP(LEFT(F39,5),'数据库'!$J$2:$L$35,3,FALSE)*D39*10^(-3),0)+IF(LEFT(G39,3)="C型钢",VLOOKUP(LEFT(F39,14),'数据库'!$M$2:$O$30,3,FALSE)*D39*10^(-3),0)+IF(LEFT(G39,3)="H型钢",VLOOKUP(LEFT(F39,16),'数据库'!$P$2:$R$66,3,FALSE)*D39*10^(-3),0)+IF(LEFT(G39,4)="花纹钢板",VLOOKUP(LEFT(G39,7),'数据库'!$S$2:$T$11,2,FALSE)*MID(F39,5,FIND("*",F39,2)-5)*D39*10^(-6),0))*E39</f>
        <v>150.72000000000003</v>
      </c>
      <c r="I39" s="70">
        <f>(IF(LEFT(G39,2)="钢板",MID(F39,2,FIND("*",F39)-2)*D39*10^(-6)*2,0)+IF(LEFT(G39,2)="钢管",PI()*MID(F39,2,FIND("*",F39)-2)*D39*10^(-6),0)+IF(LEFT(G39,2)="钢筋",PI()*MID(F39,2,3)*D39*10^(-6),0)+IF(LEFT(G39,4)="等边角钢",VLOOKUP(LEFT(F39,7),'数据库'!$A$2:$C$83,2,FALSE)*D39*10^(-3),0)+IF(LEFT(G39,5)="不等边角钢",VLOOKUP(LEFT(F39,11),'数据库'!$D$2:$F$66,2,FALSE)*D39*10^(-3),0)+IF(LEFT(G39,2)="槽钢",VLOOKUP(LEFT(F39,7),'数据库'!$G$2:$I$31,2,FALSE)*D39*10^(-3),0)+IF(LEFT(G39,3)="工字钢",VLOOKUP(LEFT(F39,5),'数据库'!$J$2:$L$35,2,FALSE)*D39*10^(-3))+IF(LEFT(G39,3)="C型钢",VLOOKUP(LEFT(F39,14),'数据库'!$M$2:$O$30,2,FALSE)*D39*10^(-3))+IF(LEFT(G39,3)="H型钢",VLOOKUP(LEFT(F39,16),'数据库'!$P$2:$R$66,2,FALSE)*D39*10^(-3))+IF(LEFT(G39,4)="花纹钢板",MID(F39,5,FIND("*",F39)-5)*D39*10^(-6)*2,0))*E39</f>
        <v>1.92</v>
      </c>
      <c r="J39" s="83" t="str">
        <f t="shared" si="16"/>
        <v>钢板20</v>
      </c>
      <c r="K39" s="84">
        <f t="shared" si="17"/>
        <v>150.72000000000003</v>
      </c>
      <c r="L39" s="84">
        <f t="shared" si="18"/>
        <v>1.92</v>
      </c>
      <c r="M39" s="88"/>
    </row>
    <row r="40" spans="1:13" ht="15.75">
      <c r="A40" s="75">
        <v>10</v>
      </c>
      <c r="B40" s="64" t="s">
        <v>16</v>
      </c>
      <c r="C40" s="64" t="s">
        <v>48</v>
      </c>
      <c r="D40">
        <v>210</v>
      </c>
      <c r="E40">
        <v>32</v>
      </c>
      <c r="F40" s="68" t="str">
        <f t="shared" si="14"/>
        <v>—100*8</v>
      </c>
      <c r="G40" s="69" t="str">
        <f t="shared" si="15"/>
        <v>钢板8</v>
      </c>
      <c r="H40" s="70">
        <f>(IF(LEFT(G40,2)="钢板",MID(F40,2,FIND("*",F40)-2)*D40*MID(F40,FIND("*",F40)+1,2)*10^(-9)*7850,0)+IF(LEFT(G40,2)="钢管",PI()*((MID(F40,2,FIND("*",F40,2)-2)/2)^2-(MID(F40,2,FIND("*",F40,2)-2)/2-MID(F40,FIND("*",F40,2)+1,4))^2)*D40*10^(-9)*7850,0)+IF(LEFT(G40,2)="钢筋",ROUND(PI()*(MID(F40,2,3)/2)^2*7850*10^(-6),3)*10^(-3)*D40,0)+IF(LEFT(G40,4)="等边角钢",VLOOKUP(MID(F40,1,7),'数据库'!$A$2:$C$83,3,FALSE)*D40*10^(-3),0)+IF(LEFT(G40,5)="不等边角钢",VLOOKUP(MID(F40,1,11),'数据库'!$D$2:$F$64,3,FALSE)*D40*10^(-3),0)+IF(LEFT(G40,2)="槽钢",VLOOKUP(MID(F40,1,6),'数据库'!$G$2:$I$31,3,FALSE)*D40*10^(-3),0)+IF(LEFT(G40,3)="工字钢",VLOOKUP(LEFT(F40,5),'数据库'!$J$2:$L$35,3,FALSE)*D40*10^(-3),0)+IF(LEFT(G40,3)="C型钢",VLOOKUP(LEFT(F40,14),'数据库'!$M$2:$O$30,3,FALSE)*D40*10^(-3),0)+IF(LEFT(G40,3)="H型钢",VLOOKUP(LEFT(F40,16),'数据库'!$P$2:$R$66,3,FALSE)*D40*10^(-3),0)+IF(LEFT(G40,4)="花纹钢板",VLOOKUP(LEFT(G40,7),'数据库'!$S$2:$T$11,2,FALSE)*MID(F40,5,FIND("*",F40,2)-5)*D40*10^(-6),0))*E40</f>
        <v>42.201600000000006</v>
      </c>
      <c r="I40" s="70">
        <f>(IF(LEFT(G40,2)="钢板",MID(F40,2,FIND("*",F40)-2)*D40*10^(-6)*2,0)+IF(LEFT(G40,2)="钢管",PI()*MID(F40,2,FIND("*",F40)-2)*D40*10^(-6),0)+IF(LEFT(G40,2)="钢筋",PI()*MID(F40,2,3)*D40*10^(-6),0)+IF(LEFT(G40,4)="等边角钢",VLOOKUP(LEFT(F40,7),'数据库'!$A$2:$C$83,2,FALSE)*D40*10^(-3),0)+IF(LEFT(G40,5)="不等边角钢",VLOOKUP(LEFT(F40,11),'数据库'!$D$2:$F$66,2,FALSE)*D40*10^(-3),0)+IF(LEFT(G40,2)="槽钢",VLOOKUP(LEFT(F40,7),'数据库'!$G$2:$I$31,2,FALSE)*D40*10^(-3),0)+IF(LEFT(G40,3)="工字钢",VLOOKUP(LEFT(F40,5),'数据库'!$J$2:$L$35,2,FALSE)*D40*10^(-3))+IF(LEFT(G40,3)="C型钢",VLOOKUP(LEFT(F40,14),'数据库'!$M$2:$O$30,2,FALSE)*D40*10^(-3))+IF(LEFT(G40,3)="H型钢",VLOOKUP(LEFT(F40,16),'数据库'!$P$2:$R$66,2,FALSE)*D40*10^(-3))+IF(LEFT(G40,4)="花纹钢板",MID(F40,5,FIND("*",F40)-5)*D40*10^(-6)*2,0))*E40</f>
        <v>1.3439999999999999</v>
      </c>
      <c r="J40" s="83" t="str">
        <f t="shared" si="16"/>
        <v>钢板8</v>
      </c>
      <c r="K40" s="84">
        <f t="shared" si="17"/>
        <v>42.201600000000006</v>
      </c>
      <c r="L40" s="84">
        <f t="shared" si="18"/>
        <v>1.3439999999999999</v>
      </c>
      <c r="M40" s="88"/>
    </row>
    <row r="41" spans="1:13" ht="15.75">
      <c r="A41" s="75">
        <v>11</v>
      </c>
      <c r="B41" s="64" t="s">
        <v>16</v>
      </c>
      <c r="C41" s="64" t="s">
        <v>49</v>
      </c>
      <c r="D41">
        <v>110</v>
      </c>
      <c r="E41">
        <v>64</v>
      </c>
      <c r="F41" s="68" t="str">
        <f t="shared" si="14"/>
        <v>—55*8</v>
      </c>
      <c r="G41" s="69" t="str">
        <f t="shared" si="15"/>
        <v>钢板8</v>
      </c>
      <c r="H41" s="70">
        <f>(IF(LEFT(G41,2)="钢板",MID(F41,2,FIND("*",F41)-2)*D41*MID(F41,FIND("*",F41)+1,2)*10^(-9)*7850,0)+IF(LEFT(G41,2)="钢管",PI()*((MID(F41,2,FIND("*",F41,2)-2)/2)^2-(MID(F41,2,FIND("*",F41,2)-2)/2-MID(F41,FIND("*",F41,2)+1,4))^2)*D41*10^(-9)*7850,0)+IF(LEFT(G41,2)="钢筋",ROUND(PI()*(MID(F41,2,3)/2)^2*7850*10^(-6),3)*10^(-3)*D41,0)+IF(LEFT(G41,4)="等边角钢",VLOOKUP(MID(F41,1,7),'数据库'!$A$2:$C$83,3,FALSE)*D41*10^(-3),0)+IF(LEFT(G41,5)="不等边角钢",VLOOKUP(MID(F41,1,11),'数据库'!$D$2:$F$64,3,FALSE)*D41*10^(-3),0)+IF(LEFT(G41,2)="槽钢",VLOOKUP(MID(F41,1,6),'数据库'!$G$2:$I$31,3,FALSE)*D41*10^(-3),0)+IF(LEFT(G41,3)="工字钢",VLOOKUP(LEFT(F41,5),'数据库'!$J$2:$L$35,3,FALSE)*D41*10^(-3),0)+IF(LEFT(G41,3)="C型钢",VLOOKUP(LEFT(F41,14),'数据库'!$M$2:$O$30,3,FALSE)*D41*10^(-3),0)+IF(LEFT(G41,3)="H型钢",VLOOKUP(LEFT(F41,16),'数据库'!$P$2:$R$66,3,FALSE)*D41*10^(-3),0)+IF(LEFT(G41,4)="花纹钢板",VLOOKUP(LEFT(G41,7),'数据库'!$S$2:$T$11,2,FALSE)*MID(F41,5,FIND("*",F41,2)-5)*D41*10^(-6),0))*E41</f>
        <v>24.316160000000004</v>
      </c>
      <c r="I41" s="70">
        <f>(IF(LEFT(G41,2)="钢板",MID(F41,2,FIND("*",F41)-2)*D41*10^(-6)*2,0)+IF(LEFT(G41,2)="钢管",PI()*MID(F41,2,FIND("*",F41)-2)*D41*10^(-6),0)+IF(LEFT(G41,2)="钢筋",PI()*MID(F41,2,3)*D41*10^(-6),0)+IF(LEFT(G41,4)="等边角钢",VLOOKUP(LEFT(F41,7),'数据库'!$A$2:$C$83,2,FALSE)*D41*10^(-3),0)+IF(LEFT(G41,5)="不等边角钢",VLOOKUP(LEFT(F41,11),'数据库'!$D$2:$F$66,2,FALSE)*D41*10^(-3),0)+IF(LEFT(G41,2)="槽钢",VLOOKUP(LEFT(F41,7),'数据库'!$G$2:$I$31,2,FALSE)*D41*10^(-3),0)+IF(LEFT(G41,3)="工字钢",VLOOKUP(LEFT(F41,5),'数据库'!$J$2:$L$35,2,FALSE)*D41*10^(-3))+IF(LEFT(G41,3)="C型钢",VLOOKUP(LEFT(F41,14),'数据库'!$M$2:$O$30,2,FALSE)*D41*10^(-3))+IF(LEFT(G41,3)="H型钢",VLOOKUP(LEFT(F41,16),'数据库'!$P$2:$R$66,2,FALSE)*D41*10^(-3))+IF(LEFT(G41,4)="花纹钢板",MID(F41,5,FIND("*",F41)-5)*D41*10^(-6)*2,0))*E41</f>
        <v>0.7744</v>
      </c>
      <c r="J41" s="83" t="str">
        <f t="shared" si="16"/>
        <v>钢板8</v>
      </c>
      <c r="K41" s="84">
        <f t="shared" si="17"/>
        <v>24.316160000000004</v>
      </c>
      <c r="L41" s="84">
        <f t="shared" si="18"/>
        <v>0.7744</v>
      </c>
      <c r="M41" s="88"/>
    </row>
    <row r="42" spans="1:13" ht="15.75">
      <c r="A42" s="75">
        <v>12</v>
      </c>
      <c r="B42" s="64" t="s">
        <v>16</v>
      </c>
      <c r="C42" s="64" t="s">
        <v>44</v>
      </c>
      <c r="D42">
        <v>618</v>
      </c>
      <c r="E42">
        <v>32</v>
      </c>
      <c r="F42" s="68" t="str">
        <f t="shared" si="14"/>
        <v>—206*12</v>
      </c>
      <c r="G42" s="69" t="str">
        <f t="shared" si="15"/>
        <v>钢板12</v>
      </c>
      <c r="H42" s="70">
        <f>(IF(LEFT(G42,2)="钢板",MID(F42,2,FIND("*",F42)-2)*D42*MID(F42,FIND("*",F42)+1,2)*10^(-9)*7850,0)+IF(LEFT(G42,2)="钢管",PI()*((MID(F42,2,FIND("*",F42,2)-2)/2)^2-(MID(F42,2,FIND("*",F42,2)-2)/2-MID(F42,FIND("*",F42,2)+1,4))^2)*D42*10^(-9)*7850,0)+IF(LEFT(G42,2)="钢筋",ROUND(PI()*(MID(F42,2,3)/2)^2*7850*10^(-6),3)*10^(-3)*D42,0)+IF(LEFT(G42,4)="等边角钢",VLOOKUP(MID(F42,1,7),'数据库'!$A$2:$C$83,3,FALSE)*D42*10^(-3),0)+IF(LEFT(G42,5)="不等边角钢",VLOOKUP(MID(F42,1,11),'数据库'!$D$2:$F$64,3,FALSE)*D42*10^(-3),0)+IF(LEFT(G42,2)="槽钢",VLOOKUP(MID(F42,1,6),'数据库'!$G$2:$I$31,3,FALSE)*D42*10^(-3),0)+IF(LEFT(G42,3)="工字钢",VLOOKUP(LEFT(F42,5),'数据库'!$J$2:$L$35,3,FALSE)*D42*10^(-3),0)+IF(LEFT(G42,3)="C型钢",VLOOKUP(LEFT(F42,14),'数据库'!$M$2:$O$30,3,FALSE)*D42*10^(-3),0)+IF(LEFT(G42,3)="H型钢",VLOOKUP(LEFT(F42,16),'数据库'!$P$2:$R$66,3,FALSE)*D42*10^(-3),0)+IF(LEFT(G42,4)="花纹钢板",VLOOKUP(LEFT(G42,7),'数据库'!$S$2:$T$11,2,FALSE)*MID(F42,5,FIND("*",F42,2)-5)*D42*10^(-6),0))*E42</f>
        <v>383.7572352</v>
      </c>
      <c r="I42" s="70">
        <f>(IF(LEFT(G42,2)="钢板",MID(F42,2,FIND("*",F42)-2)*D42*10^(-6)*2,0)+IF(LEFT(G42,2)="钢管",PI()*MID(F42,2,FIND("*",F42)-2)*D42*10^(-6),0)+IF(LEFT(G42,2)="钢筋",PI()*MID(F42,2,3)*D42*10^(-6),0)+IF(LEFT(G42,4)="等边角钢",VLOOKUP(LEFT(F42,7),'数据库'!$A$2:$C$83,2,FALSE)*D42*10^(-3),0)+IF(LEFT(G42,5)="不等边角钢",VLOOKUP(LEFT(F42,11),'数据库'!$D$2:$F$66,2,FALSE)*D42*10^(-3),0)+IF(LEFT(G42,2)="槽钢",VLOOKUP(LEFT(F42,7),'数据库'!$G$2:$I$31,2,FALSE)*D42*10^(-3),0)+IF(LEFT(G42,3)="工字钢",VLOOKUP(LEFT(F42,5),'数据库'!$J$2:$L$35,2,FALSE)*D42*10^(-3))+IF(LEFT(G42,3)="C型钢",VLOOKUP(LEFT(F42,14),'数据库'!$M$2:$O$30,2,FALSE)*D42*10^(-3))+IF(LEFT(G42,3)="H型钢",VLOOKUP(LEFT(F42,16),'数据库'!$P$2:$R$66,2,FALSE)*D42*10^(-3))+IF(LEFT(G42,4)="花纹钢板",MID(F42,5,FIND("*",F42)-5)*D42*10^(-6)*2,0))*E42</f>
        <v>8.147712</v>
      </c>
      <c r="J42" s="83" t="str">
        <f t="shared" si="16"/>
        <v>钢板12</v>
      </c>
      <c r="K42" s="84">
        <f t="shared" si="17"/>
        <v>383.7572352</v>
      </c>
      <c r="L42" s="84">
        <f t="shared" si="18"/>
        <v>8.147712</v>
      </c>
      <c r="M42" s="88"/>
    </row>
    <row r="43" spans="1:13" ht="15.75">
      <c r="A43" s="75">
        <v>13</v>
      </c>
      <c r="B43" s="64" t="s">
        <v>16</v>
      </c>
      <c r="C43" s="64" t="s">
        <v>50</v>
      </c>
      <c r="D43">
        <v>200</v>
      </c>
      <c r="E43">
        <v>200</v>
      </c>
      <c r="F43" s="68" t="str">
        <f t="shared" si="14"/>
        <v>—100*6</v>
      </c>
      <c r="G43" s="69" t="str">
        <f t="shared" si="15"/>
        <v>钢板6</v>
      </c>
      <c r="H43" s="70">
        <f>(IF(LEFT(G43,2)="钢板",MID(F43,2,FIND("*",F43)-2)*D43*MID(F43,FIND("*",F43)+1,2)*10^(-9)*7850,0)+IF(LEFT(G43,2)="钢管",PI()*((MID(F43,2,FIND("*",F43,2)-2)/2)^2-(MID(F43,2,FIND("*",F43,2)-2)/2-MID(F43,FIND("*",F43,2)+1,4))^2)*D43*10^(-9)*7850,0)+IF(LEFT(G43,2)="钢筋",ROUND(PI()*(MID(F43,2,3)/2)^2*7850*10^(-6),3)*10^(-3)*D43,0)+IF(LEFT(G43,4)="等边角钢",VLOOKUP(MID(F43,1,7),'数据库'!$A$2:$C$83,3,FALSE)*D43*10^(-3),0)+IF(LEFT(G43,5)="不等边角钢",VLOOKUP(MID(F43,1,11),'数据库'!$D$2:$F$64,3,FALSE)*D43*10^(-3),0)+IF(LEFT(G43,2)="槽钢",VLOOKUP(MID(F43,1,6),'数据库'!$G$2:$I$31,3,FALSE)*D43*10^(-3),0)+IF(LEFT(G43,3)="工字钢",VLOOKUP(LEFT(F43,5),'数据库'!$J$2:$L$35,3,FALSE)*D43*10^(-3),0)+IF(LEFT(G43,3)="C型钢",VLOOKUP(LEFT(F43,14),'数据库'!$M$2:$O$30,3,FALSE)*D43*10^(-3),0)+IF(LEFT(G43,3)="H型钢",VLOOKUP(LEFT(F43,16),'数据库'!$P$2:$R$66,3,FALSE)*D43*10^(-3),0)+IF(LEFT(G43,4)="花纹钢板",VLOOKUP(LEFT(G43,7),'数据库'!$S$2:$T$11,2,FALSE)*MID(F43,5,FIND("*",F43,2)-5)*D43*10^(-6),0))*E43</f>
        <v>188.4</v>
      </c>
      <c r="I43" s="70">
        <f>(IF(LEFT(G43,2)="钢板",MID(F43,2,FIND("*",F43)-2)*D43*10^(-6)*2,0)+IF(LEFT(G43,2)="钢管",PI()*MID(F43,2,FIND("*",F43)-2)*D43*10^(-6),0)+IF(LEFT(G43,2)="钢筋",PI()*MID(F43,2,3)*D43*10^(-6),0)+IF(LEFT(G43,4)="等边角钢",VLOOKUP(LEFT(F43,7),'数据库'!$A$2:$C$83,2,FALSE)*D43*10^(-3),0)+IF(LEFT(G43,5)="不等边角钢",VLOOKUP(LEFT(F43,11),'数据库'!$D$2:$F$66,2,FALSE)*D43*10^(-3),0)+IF(LEFT(G43,2)="槽钢",VLOOKUP(LEFT(F43,7),'数据库'!$G$2:$I$31,2,FALSE)*D43*10^(-3),0)+IF(LEFT(G43,3)="工字钢",VLOOKUP(LEFT(F43,5),'数据库'!$J$2:$L$35,2,FALSE)*D43*10^(-3))+IF(LEFT(G43,3)="C型钢",VLOOKUP(LEFT(F43,14),'数据库'!$M$2:$O$30,2,FALSE)*D43*10^(-3))+IF(LEFT(G43,3)="H型钢",VLOOKUP(LEFT(F43,16),'数据库'!$P$2:$R$66,2,FALSE)*D43*10^(-3))+IF(LEFT(G43,4)="花纹钢板",MID(F43,5,FIND("*",F43)-5)*D43*10^(-6)*2,0))*E43</f>
        <v>8</v>
      </c>
      <c r="J43" s="83" t="str">
        <f t="shared" si="16"/>
        <v>钢板6</v>
      </c>
      <c r="K43" s="84">
        <f t="shared" si="17"/>
        <v>188.4</v>
      </c>
      <c r="L43" s="84">
        <f t="shared" si="18"/>
        <v>8</v>
      </c>
      <c r="M43" s="88"/>
    </row>
    <row r="44" spans="1:13" ht="15.75">
      <c r="A44" s="75">
        <v>14</v>
      </c>
      <c r="B44" s="64" t="s">
        <v>16</v>
      </c>
      <c r="C44" s="64" t="s">
        <v>51</v>
      </c>
      <c r="D44">
        <v>200</v>
      </c>
      <c r="E44">
        <v>200</v>
      </c>
      <c r="F44" s="68" t="str">
        <f t="shared" si="14"/>
        <v>—150*6</v>
      </c>
      <c r="G44" s="69" t="str">
        <f t="shared" si="15"/>
        <v>钢板6</v>
      </c>
      <c r="H44" s="70">
        <f>(IF(LEFT(G44,2)="钢板",MID(F44,2,FIND("*",F44)-2)*D44*MID(F44,FIND("*",F44)+1,2)*10^(-9)*7850,0)+IF(LEFT(G44,2)="钢管",PI()*((MID(F44,2,FIND("*",F44,2)-2)/2)^2-(MID(F44,2,FIND("*",F44,2)-2)/2-MID(F44,FIND("*",F44,2)+1,4))^2)*D44*10^(-9)*7850,0)+IF(LEFT(G44,2)="钢筋",ROUND(PI()*(MID(F44,2,3)/2)^2*7850*10^(-6),3)*10^(-3)*D44,0)+IF(LEFT(G44,4)="等边角钢",VLOOKUP(MID(F44,1,7),'数据库'!$A$2:$C$83,3,FALSE)*D44*10^(-3),0)+IF(LEFT(G44,5)="不等边角钢",VLOOKUP(MID(F44,1,11),'数据库'!$D$2:$F$64,3,FALSE)*D44*10^(-3),0)+IF(LEFT(G44,2)="槽钢",VLOOKUP(MID(F44,1,6),'数据库'!$G$2:$I$31,3,FALSE)*D44*10^(-3),0)+IF(LEFT(G44,3)="工字钢",VLOOKUP(LEFT(F44,5),'数据库'!$J$2:$L$35,3,FALSE)*D44*10^(-3),0)+IF(LEFT(G44,3)="C型钢",VLOOKUP(LEFT(F44,14),'数据库'!$M$2:$O$30,3,FALSE)*D44*10^(-3),0)+IF(LEFT(G44,3)="H型钢",VLOOKUP(LEFT(F44,16),'数据库'!$P$2:$R$66,3,FALSE)*D44*10^(-3),0)+IF(LEFT(G44,4)="花纹钢板",VLOOKUP(LEFT(G44,7),'数据库'!$S$2:$T$11,2,FALSE)*MID(F44,5,FIND("*",F44,2)-5)*D44*10^(-6),0))*E44</f>
        <v>282.6</v>
      </c>
      <c r="I44" s="70">
        <f>(IF(LEFT(G44,2)="钢板",MID(F44,2,FIND("*",F44)-2)*D44*10^(-6)*2,0)+IF(LEFT(G44,2)="钢管",PI()*MID(F44,2,FIND("*",F44)-2)*D44*10^(-6),0)+IF(LEFT(G44,2)="钢筋",PI()*MID(F44,2,3)*D44*10^(-6),0)+IF(LEFT(G44,4)="等边角钢",VLOOKUP(LEFT(F44,7),'数据库'!$A$2:$C$83,2,FALSE)*D44*10^(-3),0)+IF(LEFT(G44,5)="不等边角钢",VLOOKUP(LEFT(F44,11),'数据库'!$D$2:$F$66,2,FALSE)*D44*10^(-3),0)+IF(LEFT(G44,2)="槽钢",VLOOKUP(LEFT(F44,7),'数据库'!$G$2:$I$31,2,FALSE)*D44*10^(-3),0)+IF(LEFT(G44,3)="工字钢",VLOOKUP(LEFT(F44,5),'数据库'!$J$2:$L$35,2,FALSE)*D44*10^(-3))+IF(LEFT(G44,3)="C型钢",VLOOKUP(LEFT(F44,14),'数据库'!$M$2:$O$30,2,FALSE)*D44*10^(-3))+IF(LEFT(G44,3)="H型钢",VLOOKUP(LEFT(F44,16),'数据库'!$P$2:$R$66,2,FALSE)*D44*10^(-3))+IF(LEFT(G44,4)="花纹钢板",MID(F44,5,FIND("*",F44)-5)*D44*10^(-6)*2,0))*E44</f>
        <v>12</v>
      </c>
      <c r="J44" s="83" t="str">
        <f t="shared" si="16"/>
        <v>钢板6</v>
      </c>
      <c r="K44" s="84">
        <f t="shared" si="17"/>
        <v>282.6</v>
      </c>
      <c r="L44" s="84">
        <f t="shared" si="18"/>
        <v>12</v>
      </c>
      <c r="M44" s="88"/>
    </row>
    <row r="45" spans="1:13" ht="15.75">
      <c r="A45" s="75">
        <v>15</v>
      </c>
      <c r="B45" s="64" t="s">
        <v>16</v>
      </c>
      <c r="C45" s="64" t="s">
        <v>52</v>
      </c>
      <c r="D45">
        <v>1030</v>
      </c>
      <c r="E45">
        <v>16</v>
      </c>
      <c r="F45" s="68" t="str">
        <f t="shared" si="14"/>
        <v>—200*22</v>
      </c>
      <c r="G45" s="69" t="str">
        <f t="shared" si="15"/>
        <v>钢板22</v>
      </c>
      <c r="H45" s="70">
        <f>(IF(LEFT(G45,2)="钢板",MID(F45,2,FIND("*",F45)-2)*D45*MID(F45,FIND("*",F45)+1,2)*10^(-9)*7850,0)+IF(LEFT(G45,2)="钢管",PI()*((MID(F45,2,FIND("*",F45,2)-2)/2)^2-(MID(F45,2,FIND("*",F45,2)-2)/2-MID(F45,FIND("*",F45,2)+1,4))^2)*D45*10^(-9)*7850,0)+IF(LEFT(G45,2)="钢筋",ROUND(PI()*(MID(F45,2,3)/2)^2*7850*10^(-6),3)*10^(-3)*D45,0)+IF(LEFT(G45,4)="等边角钢",VLOOKUP(MID(F45,1,7),'数据库'!$A$2:$C$83,3,FALSE)*D45*10^(-3),0)+IF(LEFT(G45,5)="不等边角钢",VLOOKUP(MID(F45,1,11),'数据库'!$D$2:$F$64,3,FALSE)*D45*10^(-3),0)+IF(LEFT(G45,2)="槽钢",VLOOKUP(MID(F45,1,6),'数据库'!$G$2:$I$31,3,FALSE)*D45*10^(-3),0)+IF(LEFT(G45,3)="工字钢",VLOOKUP(LEFT(F45,5),'数据库'!$J$2:$L$35,3,FALSE)*D45*10^(-3),0)+IF(LEFT(G45,3)="C型钢",VLOOKUP(LEFT(F45,14),'数据库'!$M$2:$O$30,3,FALSE)*D45*10^(-3),0)+IF(LEFT(G45,3)="H型钢",VLOOKUP(LEFT(F45,16),'数据库'!$P$2:$R$66,3,FALSE)*D45*10^(-3),0)+IF(LEFT(G45,4)="花纹钢板",VLOOKUP(LEFT(G45,7),'数据库'!$S$2:$T$11,2,FALSE)*MID(F45,5,FIND("*",F45,2)-5)*D45*10^(-6),0))*E45</f>
        <v>569.2192</v>
      </c>
      <c r="I45" s="70">
        <f>(IF(LEFT(G45,2)="钢板",MID(F45,2,FIND("*",F45)-2)*D45*10^(-6)*2,0)+IF(LEFT(G45,2)="钢管",PI()*MID(F45,2,FIND("*",F45)-2)*D45*10^(-6),0)+IF(LEFT(G45,2)="钢筋",PI()*MID(F45,2,3)*D45*10^(-6),0)+IF(LEFT(G45,4)="等边角钢",VLOOKUP(LEFT(F45,7),'数据库'!$A$2:$C$83,2,FALSE)*D45*10^(-3),0)+IF(LEFT(G45,5)="不等边角钢",VLOOKUP(LEFT(F45,11),'数据库'!$D$2:$F$66,2,FALSE)*D45*10^(-3),0)+IF(LEFT(G45,2)="槽钢",VLOOKUP(LEFT(F45,7),'数据库'!$G$2:$I$31,2,FALSE)*D45*10^(-3),0)+IF(LEFT(G45,3)="工字钢",VLOOKUP(LEFT(F45,5),'数据库'!$J$2:$L$35,2,FALSE)*D45*10^(-3))+IF(LEFT(G45,3)="C型钢",VLOOKUP(LEFT(F45,14),'数据库'!$M$2:$O$30,2,FALSE)*D45*10^(-3))+IF(LEFT(G45,3)="H型钢",VLOOKUP(LEFT(F45,16),'数据库'!$P$2:$R$66,2,FALSE)*D45*10^(-3))+IF(LEFT(G45,4)="花纹钢板",MID(F45,5,FIND("*",F45)-5)*D45*10^(-6)*2,0))*E45</f>
        <v>6.592</v>
      </c>
      <c r="J45" s="83" t="str">
        <f t="shared" si="16"/>
        <v>钢板22</v>
      </c>
      <c r="K45" s="84">
        <f t="shared" si="17"/>
        <v>569.2192</v>
      </c>
      <c r="L45" s="84">
        <f t="shared" si="18"/>
        <v>6.592</v>
      </c>
      <c r="M45" s="88"/>
    </row>
    <row r="46" spans="1:13" ht="15.75">
      <c r="A46" s="75">
        <v>16</v>
      </c>
      <c r="B46" s="64" t="s">
        <v>16</v>
      </c>
      <c r="C46" s="64" t="s">
        <v>53</v>
      </c>
      <c r="D46">
        <v>95</v>
      </c>
      <c r="E46">
        <v>32</v>
      </c>
      <c r="F46" s="68" t="str">
        <f t="shared" si="14"/>
        <v>—95*10</v>
      </c>
      <c r="G46" s="69" t="str">
        <f t="shared" si="15"/>
        <v>钢板10</v>
      </c>
      <c r="H46" s="70">
        <f>(IF(LEFT(G46,2)="钢板",MID(F46,2,FIND("*",F46)-2)*D46*MID(F46,FIND("*",F46)+1,2)*10^(-9)*7850,0)+IF(LEFT(G46,2)="钢管",PI()*((MID(F46,2,FIND("*",F46,2)-2)/2)^2-(MID(F46,2,FIND("*",F46,2)-2)/2-MID(F46,FIND("*",F46,2)+1,4))^2)*D46*10^(-9)*7850,0)+IF(LEFT(G46,2)="钢筋",ROUND(PI()*(MID(F46,2,3)/2)^2*7850*10^(-6),3)*10^(-3)*D46,0)+IF(LEFT(G46,4)="等边角钢",VLOOKUP(MID(F46,1,7),'数据库'!$A$2:$C$83,3,FALSE)*D46*10^(-3),0)+IF(LEFT(G46,5)="不等边角钢",VLOOKUP(MID(F46,1,11),'数据库'!$D$2:$F$64,3,FALSE)*D46*10^(-3),0)+IF(LEFT(G46,2)="槽钢",VLOOKUP(MID(F46,1,6),'数据库'!$G$2:$I$31,3,FALSE)*D46*10^(-3),0)+IF(LEFT(G46,3)="工字钢",VLOOKUP(LEFT(F46,5),'数据库'!$J$2:$L$35,3,FALSE)*D46*10^(-3),0)+IF(LEFT(G46,3)="C型钢",VLOOKUP(LEFT(F46,14),'数据库'!$M$2:$O$30,3,FALSE)*D46*10^(-3),0)+IF(LEFT(G46,3)="H型钢",VLOOKUP(LEFT(F46,16),'数据库'!$P$2:$R$66,3,FALSE)*D46*10^(-3),0)+IF(LEFT(G46,4)="花纹钢板",VLOOKUP(LEFT(G46,7),'数据库'!$S$2:$T$11,2,FALSE)*MID(F46,5,FIND("*",F46,2)-5)*D46*10^(-6),0))*E46</f>
        <v>22.670800000000003</v>
      </c>
      <c r="I46" s="70">
        <f>(IF(LEFT(G46,2)="钢板",MID(F46,2,FIND("*",F46)-2)*D46*10^(-6)*2,0)+IF(LEFT(G46,2)="钢管",PI()*MID(F46,2,FIND("*",F46)-2)*D46*10^(-6),0)+IF(LEFT(G46,2)="钢筋",PI()*MID(F46,2,3)*D46*10^(-6),0)+IF(LEFT(G46,4)="等边角钢",VLOOKUP(LEFT(F46,7),'数据库'!$A$2:$C$83,2,FALSE)*D46*10^(-3),0)+IF(LEFT(G46,5)="不等边角钢",VLOOKUP(LEFT(F46,11),'数据库'!$D$2:$F$66,2,FALSE)*D46*10^(-3),0)+IF(LEFT(G46,2)="槽钢",VLOOKUP(LEFT(F46,7),'数据库'!$G$2:$I$31,2,FALSE)*D46*10^(-3),0)+IF(LEFT(G46,3)="工字钢",VLOOKUP(LEFT(F46,5),'数据库'!$J$2:$L$35,2,FALSE)*D46*10^(-3))+IF(LEFT(G46,3)="C型钢",VLOOKUP(LEFT(F46,14),'数据库'!$M$2:$O$30,2,FALSE)*D46*10^(-3))+IF(LEFT(G46,3)="H型钢",VLOOKUP(LEFT(F46,16),'数据库'!$P$2:$R$66,2,FALSE)*D46*10^(-3))+IF(LEFT(G46,4)="花纹钢板",MID(F46,5,FIND("*",F46)-5)*D46*10^(-6)*2,0))*E46</f>
        <v>0.5776</v>
      </c>
      <c r="J46" s="83" t="str">
        <f t="shared" si="16"/>
        <v>钢板10</v>
      </c>
      <c r="K46" s="84">
        <f t="shared" si="17"/>
        <v>22.670800000000003</v>
      </c>
      <c r="L46" s="84">
        <f t="shared" si="18"/>
        <v>0.5776</v>
      </c>
      <c r="M46" s="88"/>
    </row>
    <row r="47" spans="1:13" ht="15.75">
      <c r="A47" s="75">
        <v>17</v>
      </c>
      <c r="B47" s="64" t="s">
        <v>16</v>
      </c>
      <c r="C47" s="64" t="s">
        <v>54</v>
      </c>
      <c r="D47">
        <v>135</v>
      </c>
      <c r="E47">
        <v>32</v>
      </c>
      <c r="F47" s="68" t="str">
        <f t="shared" si="14"/>
        <v>—90*10</v>
      </c>
      <c r="G47" s="69" t="str">
        <f t="shared" si="15"/>
        <v>钢板10</v>
      </c>
      <c r="H47" s="70">
        <f>(IF(LEFT(G47,2)="钢板",MID(F47,2,FIND("*",F47)-2)*D47*MID(F47,FIND("*",F47)+1,2)*10^(-9)*7850,0)+IF(LEFT(G47,2)="钢管",PI()*((MID(F47,2,FIND("*",F47,2)-2)/2)^2-(MID(F47,2,FIND("*",F47,2)-2)/2-MID(F47,FIND("*",F47,2)+1,4))^2)*D47*10^(-9)*7850,0)+IF(LEFT(G47,2)="钢筋",ROUND(PI()*(MID(F47,2,3)/2)^2*7850*10^(-6),3)*10^(-3)*D47,0)+IF(LEFT(G47,4)="等边角钢",VLOOKUP(MID(F47,1,7),'数据库'!$A$2:$C$83,3,FALSE)*D47*10^(-3),0)+IF(LEFT(G47,5)="不等边角钢",VLOOKUP(MID(F47,1,11),'数据库'!$D$2:$F$64,3,FALSE)*D47*10^(-3),0)+IF(LEFT(G47,2)="槽钢",VLOOKUP(MID(F47,1,6),'数据库'!$G$2:$I$31,3,FALSE)*D47*10^(-3),0)+IF(LEFT(G47,3)="工字钢",VLOOKUP(LEFT(F47,5),'数据库'!$J$2:$L$35,3,FALSE)*D47*10^(-3),0)+IF(LEFT(G47,3)="C型钢",VLOOKUP(LEFT(F47,14),'数据库'!$M$2:$O$30,3,FALSE)*D47*10^(-3),0)+IF(LEFT(G47,3)="H型钢",VLOOKUP(LEFT(F47,16),'数据库'!$P$2:$R$66,3,FALSE)*D47*10^(-3),0)+IF(LEFT(G47,4)="花纹钢板",VLOOKUP(LEFT(G47,7),'数据库'!$S$2:$T$11,2,FALSE)*MID(F47,5,FIND("*",F47,2)-5)*D47*10^(-6),0))*E47</f>
        <v>30.520800000000005</v>
      </c>
      <c r="I47" s="70">
        <f>(IF(LEFT(G47,2)="钢板",MID(F47,2,FIND("*",F47)-2)*D47*10^(-6)*2,0)+IF(LEFT(G47,2)="钢管",PI()*MID(F47,2,FIND("*",F47)-2)*D47*10^(-6),0)+IF(LEFT(G47,2)="钢筋",PI()*MID(F47,2,3)*D47*10^(-6),0)+IF(LEFT(G47,4)="等边角钢",VLOOKUP(LEFT(F47,7),'数据库'!$A$2:$C$83,2,FALSE)*D47*10^(-3),0)+IF(LEFT(G47,5)="不等边角钢",VLOOKUP(LEFT(F47,11),'数据库'!$D$2:$F$66,2,FALSE)*D47*10^(-3),0)+IF(LEFT(G47,2)="槽钢",VLOOKUP(LEFT(F47,7),'数据库'!$G$2:$I$31,2,FALSE)*D47*10^(-3),0)+IF(LEFT(G47,3)="工字钢",VLOOKUP(LEFT(F47,5),'数据库'!$J$2:$L$35,2,FALSE)*D47*10^(-3))+IF(LEFT(G47,3)="C型钢",VLOOKUP(LEFT(F47,14),'数据库'!$M$2:$O$30,2,FALSE)*D47*10^(-3))+IF(LEFT(G47,3)="H型钢",VLOOKUP(LEFT(F47,16),'数据库'!$P$2:$R$66,2,FALSE)*D47*10^(-3))+IF(LEFT(G47,4)="花纹钢板",MID(F47,5,FIND("*",F47)-5)*D47*10^(-6)*2,0))*E47</f>
        <v>0.7776</v>
      </c>
      <c r="J47" s="83" t="str">
        <f t="shared" si="16"/>
        <v>钢板10</v>
      </c>
      <c r="K47" s="84">
        <f t="shared" si="17"/>
        <v>30.520800000000005</v>
      </c>
      <c r="L47" s="84">
        <f t="shared" si="18"/>
        <v>0.7776</v>
      </c>
      <c r="M47" s="88"/>
    </row>
    <row r="48" spans="1:13" ht="15.75">
      <c r="A48" s="75">
        <v>18</v>
      </c>
      <c r="B48" s="64" t="s">
        <v>16</v>
      </c>
      <c r="C48" s="64" t="s">
        <v>55</v>
      </c>
      <c r="D48">
        <v>180</v>
      </c>
      <c r="E48">
        <v>16</v>
      </c>
      <c r="F48" s="68" t="str">
        <f t="shared" si="14"/>
        <v>—110*12</v>
      </c>
      <c r="G48" s="69" t="str">
        <f t="shared" si="15"/>
        <v>钢板12</v>
      </c>
      <c r="H48" s="70">
        <f>(IF(LEFT(G48,2)="钢板",MID(F48,2,FIND("*",F48)-2)*D48*MID(F48,FIND("*",F48)+1,2)*10^(-9)*7850,0)+IF(LEFT(G48,2)="钢管",PI()*((MID(F48,2,FIND("*",F48,2)-2)/2)^2-(MID(F48,2,FIND("*",F48,2)-2)/2-MID(F48,FIND("*",F48,2)+1,4))^2)*D48*10^(-9)*7850,0)+IF(LEFT(G48,2)="钢筋",ROUND(PI()*(MID(F48,2,3)/2)^2*7850*10^(-6),3)*10^(-3)*D48,0)+IF(LEFT(G48,4)="等边角钢",VLOOKUP(MID(F48,1,7),'数据库'!$A$2:$C$83,3,FALSE)*D48*10^(-3),0)+IF(LEFT(G48,5)="不等边角钢",VLOOKUP(MID(F48,1,11),'数据库'!$D$2:$F$64,3,FALSE)*D48*10^(-3),0)+IF(LEFT(G48,2)="槽钢",VLOOKUP(MID(F48,1,6),'数据库'!$G$2:$I$31,3,FALSE)*D48*10^(-3),0)+IF(LEFT(G48,3)="工字钢",VLOOKUP(LEFT(F48,5),'数据库'!$J$2:$L$35,3,FALSE)*D48*10^(-3),0)+IF(LEFT(G48,3)="C型钢",VLOOKUP(LEFT(F48,14),'数据库'!$M$2:$O$30,3,FALSE)*D48*10^(-3),0)+IF(LEFT(G48,3)="H型钢",VLOOKUP(LEFT(F48,16),'数据库'!$P$2:$R$66,3,FALSE)*D48*10^(-3),0)+IF(LEFT(G48,4)="花纹钢板",VLOOKUP(LEFT(G48,7),'数据库'!$S$2:$T$11,2,FALSE)*MID(F48,5,FIND("*",F48,2)-5)*D48*10^(-6),0))*E48</f>
        <v>29.84256</v>
      </c>
      <c r="I48" s="70">
        <f>(IF(LEFT(G48,2)="钢板",MID(F48,2,FIND("*",F48)-2)*D48*10^(-6)*2,0)+IF(LEFT(G48,2)="钢管",PI()*MID(F48,2,FIND("*",F48)-2)*D48*10^(-6),0)+IF(LEFT(G48,2)="钢筋",PI()*MID(F48,2,3)*D48*10^(-6),0)+IF(LEFT(G48,4)="等边角钢",VLOOKUP(LEFT(F48,7),'数据库'!$A$2:$C$83,2,FALSE)*D48*10^(-3),0)+IF(LEFT(G48,5)="不等边角钢",VLOOKUP(LEFT(F48,11),'数据库'!$D$2:$F$66,2,FALSE)*D48*10^(-3),0)+IF(LEFT(G48,2)="槽钢",VLOOKUP(LEFT(F48,7),'数据库'!$G$2:$I$31,2,FALSE)*D48*10^(-3),0)+IF(LEFT(G48,3)="工字钢",VLOOKUP(LEFT(F48,5),'数据库'!$J$2:$L$35,2,FALSE)*D48*10^(-3))+IF(LEFT(G48,3)="C型钢",VLOOKUP(LEFT(F48,14),'数据库'!$M$2:$O$30,2,FALSE)*D48*10^(-3))+IF(LEFT(G48,3)="H型钢",VLOOKUP(LEFT(F48,16),'数据库'!$P$2:$R$66,2,FALSE)*D48*10^(-3))+IF(LEFT(G48,4)="花纹钢板",MID(F48,5,FIND("*",F48)-5)*D48*10^(-6)*2,0))*E48</f>
        <v>0.6335999999999999</v>
      </c>
      <c r="J48" s="83" t="str">
        <f t="shared" si="16"/>
        <v>钢板12</v>
      </c>
      <c r="K48" s="84">
        <f t="shared" si="17"/>
        <v>29.84256</v>
      </c>
      <c r="L48" s="84">
        <f t="shared" si="18"/>
        <v>0.6335999999999999</v>
      </c>
      <c r="M48" s="88"/>
    </row>
    <row r="49" spans="1:13" ht="15.75">
      <c r="A49" s="75">
        <v>19</v>
      </c>
      <c r="B49" s="64" t="s">
        <v>16</v>
      </c>
      <c r="C49" s="64" t="s">
        <v>56</v>
      </c>
      <c r="D49">
        <v>80</v>
      </c>
      <c r="E49">
        <v>128</v>
      </c>
      <c r="F49" s="68" t="str">
        <f t="shared" si="14"/>
        <v>—80*6</v>
      </c>
      <c r="G49" s="69" t="str">
        <f t="shared" si="15"/>
        <v>钢板6</v>
      </c>
      <c r="H49" s="70">
        <f>(IF(LEFT(G49,2)="钢板",MID(F49,2,FIND("*",F49)-2)*D49*MID(F49,FIND("*",F49)+1,2)*10^(-9)*7850,0)+IF(LEFT(G49,2)="钢管",PI()*((MID(F49,2,FIND("*",F49,2)-2)/2)^2-(MID(F49,2,FIND("*",F49,2)-2)/2-MID(F49,FIND("*",F49,2)+1,4))^2)*D49*10^(-9)*7850,0)+IF(LEFT(G49,2)="钢筋",ROUND(PI()*(MID(F49,2,3)/2)^2*7850*10^(-6),3)*10^(-3)*D49,0)+IF(LEFT(G49,4)="等边角钢",VLOOKUP(MID(F49,1,7),'数据库'!$A$2:$C$83,3,FALSE)*D49*10^(-3),0)+IF(LEFT(G49,5)="不等边角钢",VLOOKUP(MID(F49,1,11),'数据库'!$D$2:$F$64,3,FALSE)*D49*10^(-3),0)+IF(LEFT(G49,2)="槽钢",VLOOKUP(MID(F49,1,6),'数据库'!$G$2:$I$31,3,FALSE)*D49*10^(-3),0)+IF(LEFT(G49,3)="工字钢",VLOOKUP(LEFT(F49,5),'数据库'!$J$2:$L$35,3,FALSE)*D49*10^(-3),0)+IF(LEFT(G49,3)="C型钢",VLOOKUP(LEFT(F49,14),'数据库'!$M$2:$O$30,3,FALSE)*D49*10^(-3),0)+IF(LEFT(G49,3)="H型钢",VLOOKUP(LEFT(F49,16),'数据库'!$P$2:$R$66,3,FALSE)*D49*10^(-3),0)+IF(LEFT(G49,4)="花纹钢板",VLOOKUP(LEFT(G49,7),'数据库'!$S$2:$T$11,2,FALSE)*MID(F49,5,FIND("*",F49,2)-5)*D49*10^(-6),0))*E49</f>
        <v>38.584320000000005</v>
      </c>
      <c r="I49" s="70">
        <f>(IF(LEFT(G49,2)="钢板",MID(F49,2,FIND("*",F49)-2)*D49*10^(-6)*2,0)+IF(LEFT(G49,2)="钢管",PI()*MID(F49,2,FIND("*",F49)-2)*D49*10^(-6),0)+IF(LEFT(G49,2)="钢筋",PI()*MID(F49,2,3)*D49*10^(-6),0)+IF(LEFT(G49,4)="等边角钢",VLOOKUP(LEFT(F49,7),'数据库'!$A$2:$C$83,2,FALSE)*D49*10^(-3),0)+IF(LEFT(G49,5)="不等边角钢",VLOOKUP(LEFT(F49,11),'数据库'!$D$2:$F$66,2,FALSE)*D49*10^(-3),0)+IF(LEFT(G49,2)="槽钢",VLOOKUP(LEFT(F49,7),'数据库'!$G$2:$I$31,2,FALSE)*D49*10^(-3),0)+IF(LEFT(G49,3)="工字钢",VLOOKUP(LEFT(F49,5),'数据库'!$J$2:$L$35,2,FALSE)*D49*10^(-3))+IF(LEFT(G49,3)="C型钢",VLOOKUP(LEFT(F49,14),'数据库'!$M$2:$O$30,2,FALSE)*D49*10^(-3))+IF(LEFT(G49,3)="H型钢",VLOOKUP(LEFT(F49,16),'数据库'!$P$2:$R$66,2,FALSE)*D49*10^(-3))+IF(LEFT(G49,4)="花纹钢板",MID(F49,5,FIND("*",F49)-5)*D49*10^(-6)*2,0))*E49</f>
        <v>1.6383999999999999</v>
      </c>
      <c r="J49" s="83" t="str">
        <f t="shared" si="16"/>
        <v>钢板6</v>
      </c>
      <c r="K49" s="84">
        <f t="shared" si="17"/>
        <v>38.584320000000005</v>
      </c>
      <c r="L49" s="84">
        <f t="shared" si="18"/>
        <v>1.6383999999999999</v>
      </c>
      <c r="M49" s="88"/>
    </row>
    <row r="50" spans="1:13" ht="15.75">
      <c r="A50" s="75">
        <v>20</v>
      </c>
      <c r="B50" s="64" t="s">
        <v>16</v>
      </c>
      <c r="C50" s="64" t="s">
        <v>55</v>
      </c>
      <c r="D50">
        <v>180</v>
      </c>
      <c r="E50">
        <v>6</v>
      </c>
      <c r="F50" s="68" t="str">
        <f t="shared" si="14"/>
        <v>—110*12</v>
      </c>
      <c r="G50" s="69" t="str">
        <f t="shared" si="15"/>
        <v>钢板12</v>
      </c>
      <c r="H50" s="70">
        <f>(IF(LEFT(G50,2)="钢板",MID(F50,2,FIND("*",F50)-2)*D50*MID(F50,FIND("*",F50)+1,2)*10^(-9)*7850,0)+IF(LEFT(G50,2)="钢管",PI()*((MID(F50,2,FIND("*",F50,2)-2)/2)^2-(MID(F50,2,FIND("*",F50,2)-2)/2-MID(F50,FIND("*",F50,2)+1,4))^2)*D50*10^(-9)*7850,0)+IF(LEFT(G50,2)="钢筋",ROUND(PI()*(MID(F50,2,3)/2)^2*7850*10^(-6),3)*10^(-3)*D50,0)+IF(LEFT(G50,4)="等边角钢",VLOOKUP(MID(F50,1,7),'数据库'!$A$2:$C$83,3,FALSE)*D50*10^(-3),0)+IF(LEFT(G50,5)="不等边角钢",VLOOKUP(MID(F50,1,11),'数据库'!$D$2:$F$64,3,FALSE)*D50*10^(-3),0)+IF(LEFT(G50,2)="槽钢",VLOOKUP(MID(F50,1,6),'数据库'!$G$2:$I$31,3,FALSE)*D50*10^(-3),0)+IF(LEFT(G50,3)="工字钢",VLOOKUP(LEFT(F50,5),'数据库'!$J$2:$L$35,3,FALSE)*D50*10^(-3),0)+IF(LEFT(G50,3)="C型钢",VLOOKUP(LEFT(F50,14),'数据库'!$M$2:$O$30,3,FALSE)*D50*10^(-3),0)+IF(LEFT(G50,3)="H型钢",VLOOKUP(LEFT(F50,16),'数据库'!$P$2:$R$66,3,FALSE)*D50*10^(-3),0)+IF(LEFT(G50,4)="花纹钢板",VLOOKUP(LEFT(G50,7),'数据库'!$S$2:$T$11,2,FALSE)*MID(F50,5,FIND("*",F50,2)-5)*D50*10^(-6),0))*E50</f>
        <v>11.19096</v>
      </c>
      <c r="I50" s="70">
        <f>(IF(LEFT(G50,2)="钢板",MID(F50,2,FIND("*",F50)-2)*D50*10^(-6)*2,0)+IF(LEFT(G50,2)="钢管",PI()*MID(F50,2,FIND("*",F50)-2)*D50*10^(-6),0)+IF(LEFT(G50,2)="钢筋",PI()*MID(F50,2,3)*D50*10^(-6),0)+IF(LEFT(G50,4)="等边角钢",VLOOKUP(LEFT(F50,7),'数据库'!$A$2:$C$83,2,FALSE)*D50*10^(-3),0)+IF(LEFT(G50,5)="不等边角钢",VLOOKUP(LEFT(F50,11),'数据库'!$D$2:$F$66,2,FALSE)*D50*10^(-3),0)+IF(LEFT(G50,2)="槽钢",VLOOKUP(LEFT(F50,7),'数据库'!$G$2:$I$31,2,FALSE)*D50*10^(-3),0)+IF(LEFT(G50,3)="工字钢",VLOOKUP(LEFT(F50,5),'数据库'!$J$2:$L$35,2,FALSE)*D50*10^(-3))+IF(LEFT(G50,3)="C型钢",VLOOKUP(LEFT(F50,14),'数据库'!$M$2:$O$30,2,FALSE)*D50*10^(-3))+IF(LEFT(G50,3)="H型钢",VLOOKUP(LEFT(F50,16),'数据库'!$P$2:$R$66,2,FALSE)*D50*10^(-3))+IF(LEFT(G50,4)="花纹钢板",MID(F50,5,FIND("*",F50)-5)*D50*10^(-6)*2,0))*E50</f>
        <v>0.23759999999999998</v>
      </c>
      <c r="J50" s="83" t="str">
        <f t="shared" si="16"/>
        <v>钢板12</v>
      </c>
      <c r="K50" s="84">
        <f t="shared" si="17"/>
        <v>11.19096</v>
      </c>
      <c r="L50" s="84">
        <f t="shared" si="18"/>
        <v>0.23759999999999998</v>
      </c>
      <c r="M50" s="88"/>
    </row>
    <row r="51" spans="1:13" ht="15.75">
      <c r="A51" s="75">
        <v>21</v>
      </c>
      <c r="B51" s="64" t="s">
        <v>18</v>
      </c>
      <c r="C51" s="64">
        <v>20</v>
      </c>
      <c r="D51">
        <v>8200</v>
      </c>
      <c r="E51">
        <v>8</v>
      </c>
      <c r="F51" s="68" t="str">
        <f t="shared" si="14"/>
        <v>φ20</v>
      </c>
      <c r="G51" s="69" t="str">
        <f t="shared" si="15"/>
        <v>钢筋</v>
      </c>
      <c r="H51" s="70">
        <f>(IF(LEFT(G51,2)="钢板",MID(F51,2,FIND("*",F51)-2)*D51*MID(F51,FIND("*",F51)+1,2)*10^(-9)*7850,0)+IF(LEFT(G51,2)="钢管",PI()*((MID(F51,2,FIND("*",F51,2)-2)/2)^2-(MID(F51,2,FIND("*",F51,2)-2)/2-MID(F51,FIND("*",F51,2)+1,4))^2)*D51*10^(-9)*7850,0)+IF(LEFT(G51,2)="钢筋",ROUND(PI()*(MID(F51,2,3)/2)^2*7850*10^(-6),3)*10^(-3)*D51,0)+IF(LEFT(G51,4)="等边角钢",VLOOKUP(MID(F51,1,7),'数据库'!$A$2:$C$83,3,FALSE)*D51*10^(-3),0)+IF(LEFT(G51,5)="不等边角钢",VLOOKUP(MID(F51,1,11),'数据库'!$D$2:$F$64,3,FALSE)*D51*10^(-3),0)+IF(LEFT(G51,2)="槽钢",VLOOKUP(MID(F51,1,6),'数据库'!$G$2:$I$31,3,FALSE)*D51*10^(-3),0)+IF(LEFT(G51,3)="工字钢",VLOOKUP(LEFT(F51,5),'数据库'!$J$2:$L$35,3,FALSE)*D51*10^(-3),0)+IF(LEFT(G51,3)="C型钢",VLOOKUP(LEFT(F51,14),'数据库'!$M$2:$O$30,3,FALSE)*D51*10^(-3),0)+IF(LEFT(G51,3)="H型钢",VLOOKUP(LEFT(F51,16),'数据库'!$P$2:$R$66,3,FALSE)*D51*10^(-3),0)+IF(LEFT(G51,4)="花纹钢板",VLOOKUP(LEFT(G51,7),'数据库'!$S$2:$T$11,2,FALSE)*MID(F51,5,FIND("*",F51,2)-5)*D51*10^(-6),0))*E51</f>
        <v>161.76960000000003</v>
      </c>
      <c r="I51" s="70">
        <f>(IF(LEFT(G51,2)="钢板",MID(F51,2,FIND("*",F51)-2)*D51*10^(-6)*2,0)+IF(LEFT(G51,2)="钢管",PI()*MID(F51,2,FIND("*",F51)-2)*D51*10^(-6),0)+IF(LEFT(G51,2)="钢筋",PI()*MID(F51,2,3)*D51*10^(-6),0)+IF(LEFT(G51,4)="等边角钢",VLOOKUP(LEFT(F51,7),'数据库'!$A$2:$C$83,2,FALSE)*D51*10^(-3),0)+IF(LEFT(G51,5)="不等边角钢",VLOOKUP(LEFT(F51,11),'数据库'!$D$2:$F$66,2,FALSE)*D51*10^(-3),0)+IF(LEFT(G51,2)="槽钢",VLOOKUP(LEFT(F51,7),'数据库'!$G$2:$I$31,2,FALSE)*D51*10^(-3),0)+IF(LEFT(G51,3)="工字钢",VLOOKUP(LEFT(F51,5),'数据库'!$J$2:$L$35,2,FALSE)*D51*10^(-3))+IF(LEFT(G51,3)="C型钢",VLOOKUP(LEFT(F51,14),'数据库'!$M$2:$O$30,2,FALSE)*D51*10^(-3))+IF(LEFT(G51,3)="H型钢",VLOOKUP(LEFT(F51,16),'数据库'!$P$2:$R$66,2,FALSE)*D51*10^(-3))+IF(LEFT(G51,4)="花纹钢板",MID(F51,5,FIND("*",F51)-5)*D51*10^(-6)*2,0))*E51</f>
        <v>4.121769561509808</v>
      </c>
      <c r="J51" s="83" t="str">
        <f t="shared" si="16"/>
        <v>钢筋</v>
      </c>
      <c r="K51" s="84">
        <f t="shared" si="17"/>
        <v>161.76960000000003</v>
      </c>
      <c r="L51" s="84">
        <f t="shared" si="18"/>
        <v>4.121769561509808</v>
      </c>
      <c r="M51" s="88"/>
    </row>
    <row r="52" spans="1:13" ht="15.75">
      <c r="A52" s="75">
        <v>22</v>
      </c>
      <c r="B52" s="64" t="s">
        <v>18</v>
      </c>
      <c r="C52" s="64">
        <v>20</v>
      </c>
      <c r="D52">
        <v>8450</v>
      </c>
      <c r="E52">
        <v>8</v>
      </c>
      <c r="F52" s="68" t="str">
        <f t="shared" si="14"/>
        <v>φ20</v>
      </c>
      <c r="G52" s="69" t="str">
        <f t="shared" si="15"/>
        <v>钢筋</v>
      </c>
      <c r="H52" s="70">
        <f>(IF(LEFT(G52,2)="钢板",MID(F52,2,FIND("*",F52)-2)*D52*MID(F52,FIND("*",F52)+1,2)*10^(-9)*7850,0)+IF(LEFT(G52,2)="钢管",PI()*((MID(F52,2,FIND("*",F52,2)-2)/2)^2-(MID(F52,2,FIND("*",F52,2)-2)/2-MID(F52,FIND("*",F52,2)+1,4))^2)*D52*10^(-9)*7850,0)+IF(LEFT(G52,2)="钢筋",ROUND(PI()*(MID(F52,2,3)/2)^2*7850*10^(-6),3)*10^(-3)*D52,0)+IF(LEFT(G52,4)="等边角钢",VLOOKUP(MID(F52,1,7),'数据库'!$A$2:$C$83,3,FALSE)*D52*10^(-3),0)+IF(LEFT(G52,5)="不等边角钢",VLOOKUP(MID(F52,1,11),'数据库'!$D$2:$F$64,3,FALSE)*D52*10^(-3),0)+IF(LEFT(G52,2)="槽钢",VLOOKUP(MID(F52,1,6),'数据库'!$G$2:$I$31,3,FALSE)*D52*10^(-3),0)+IF(LEFT(G52,3)="工字钢",VLOOKUP(LEFT(F52,5),'数据库'!$J$2:$L$35,3,FALSE)*D52*10^(-3),0)+IF(LEFT(G52,3)="C型钢",VLOOKUP(LEFT(F52,14),'数据库'!$M$2:$O$30,3,FALSE)*D52*10^(-3),0)+IF(LEFT(G52,3)="H型钢",VLOOKUP(LEFT(F52,16),'数据库'!$P$2:$R$66,3,FALSE)*D52*10^(-3),0)+IF(LEFT(G52,4)="花纹钢板",VLOOKUP(LEFT(G52,7),'数据库'!$S$2:$T$11,2,FALSE)*MID(F52,5,FIND("*",F52,2)-5)*D52*10^(-6),0))*E52</f>
        <v>166.7016</v>
      </c>
      <c r="I52" s="70">
        <f>(IF(LEFT(G52,2)="钢板",MID(F52,2,FIND("*",F52)-2)*D52*10^(-6)*2,0)+IF(LEFT(G52,2)="钢管",PI()*MID(F52,2,FIND("*",F52)-2)*D52*10^(-6),0)+IF(LEFT(G52,2)="钢筋",PI()*MID(F52,2,3)*D52*10^(-6),0)+IF(LEFT(G52,4)="等边角钢",VLOOKUP(LEFT(F52,7),'数据库'!$A$2:$C$83,2,FALSE)*D52*10^(-3),0)+IF(LEFT(G52,5)="不等边角钢",VLOOKUP(LEFT(F52,11),'数据库'!$D$2:$F$66,2,FALSE)*D52*10^(-3),0)+IF(LEFT(G52,2)="槽钢",VLOOKUP(LEFT(F52,7),'数据库'!$G$2:$I$31,2,FALSE)*D52*10^(-3),0)+IF(LEFT(G52,3)="工字钢",VLOOKUP(LEFT(F52,5),'数据库'!$J$2:$L$35,2,FALSE)*D52*10^(-3))+IF(LEFT(G52,3)="C型钢",VLOOKUP(LEFT(F52,14),'数据库'!$M$2:$O$30,2,FALSE)*D52*10^(-3))+IF(LEFT(G52,3)="H型钢",VLOOKUP(LEFT(F52,16),'数据库'!$P$2:$R$66,2,FALSE)*D52*10^(-3))+IF(LEFT(G52,4)="花纹钢板",MID(F52,5,FIND("*",F52)-5)*D52*10^(-6)*2,0))*E52</f>
        <v>4.2474332676534</v>
      </c>
      <c r="J52" s="83" t="str">
        <f t="shared" si="16"/>
        <v>钢筋</v>
      </c>
      <c r="K52" s="84">
        <f t="shared" si="17"/>
        <v>166.7016</v>
      </c>
      <c r="L52" s="84">
        <f t="shared" si="18"/>
        <v>4.2474332676534</v>
      </c>
      <c r="M52" s="88"/>
    </row>
    <row r="53" spans="2:12" ht="15.75">
      <c r="B53" s="78"/>
      <c r="F53" s="68">
        <f t="shared" si="14"/>
      </c>
      <c r="G53" s="69">
        <f t="shared" si="15"/>
      </c>
      <c r="H53" s="70">
        <f>(IF(LEFT(G53,2)="钢板",MID(F53,2,FIND("*",F53)-2)*D53*MID(F53,FIND("*",F53)+1,2)*10^(-9)*7850,0)+IF(LEFT(G53,2)="钢管",PI()*((MID(F53,2,FIND("*",F53,2)-2)/2)^2-(MID(F53,2,FIND("*",F53,2)-2)/2-MID(F53,FIND("*",F53,2)+1,4))^2)*D53*10^(-9)*7850,0)+IF(LEFT(G53,2)="钢筋",ROUND(PI()*(MID(F53,2,3)/2)^2*7850*10^(-6),3)*10^(-3)*D53,0)+IF(LEFT(G53,4)="等边角钢",VLOOKUP(MID(F53,1,7),'数据库'!$A$2:$C$83,3,FALSE)*D53*10^(-3),0)+IF(LEFT(G53,5)="不等边角钢",VLOOKUP(MID(F53,1,11),'数据库'!$D$2:$F$64,3,FALSE)*D53*10^(-3),0)+IF(LEFT(G53,2)="槽钢",VLOOKUP(MID(F53,1,6),'数据库'!$G$2:$I$31,3,FALSE)*D53*10^(-3),0)+IF(LEFT(G53,3)="工字钢",VLOOKUP(LEFT(F53,5),'数据库'!$J$2:$L$35,3,FALSE)*D53*10^(-3),0)+IF(LEFT(G53,3)="C型钢",VLOOKUP(LEFT(F53,14),'数据库'!$M$2:$O$30,3,FALSE)*D53*10^(-3),0)+IF(LEFT(G53,3)="H型钢",VLOOKUP(LEFT(F53,16),'数据库'!$P$2:$R$66,3,FALSE)*D53*10^(-3),0)+IF(LEFT(G53,4)="花纹钢板",VLOOKUP(LEFT(G53,7),'数据库'!$S$2:$T$11,2,FALSE)*MID(F53,5,FIND("*",F53,2)-5)*D53*10^(-6),0))*E53</f>
        <v>0</v>
      </c>
      <c r="I53" s="70">
        <f>(IF(LEFT(G53,2)="钢板",MID(F53,2,FIND("*",F53)-2)*D53*10^(-6)*2,0)+IF(LEFT(G53,2)="钢管",PI()*MID(F53,2,FIND("*",F53)-2)*D53*10^(-6),0)+IF(LEFT(G53,2)="钢筋",PI()*MID(F53,2,3)*D53*10^(-6),0)+IF(LEFT(G53,4)="等边角钢",VLOOKUP(LEFT(F53,7),'数据库'!$A$2:$C$83,2,FALSE)*D53*10^(-3),0)+IF(LEFT(G53,5)="不等边角钢",VLOOKUP(LEFT(F53,11),'数据库'!$D$2:$F$66,2,FALSE)*D53*10^(-3),0)+IF(LEFT(G53,2)="槽钢",VLOOKUP(LEFT(F53,7),'数据库'!$G$2:$I$31,2,FALSE)*D53*10^(-3),0)+IF(LEFT(G53,3)="工字钢",VLOOKUP(LEFT(F53,5),'数据库'!$J$2:$L$35,2,FALSE)*D53*10^(-3))+IF(LEFT(G53,3)="C型钢",VLOOKUP(LEFT(F53,14),'数据库'!$M$2:$O$30,2,FALSE)*D53*10^(-3))+IF(LEFT(G53,3)="H型钢",VLOOKUP(LEFT(F53,16),'数据库'!$P$2:$R$66,2,FALSE)*D53*10^(-3))+IF(LEFT(G53,4)="花纹钢板",MID(F53,5,FIND("*",F53)-5)*D53*10^(-6)*2,0))*E53</f>
        <v>0</v>
      </c>
      <c r="K53" s="87">
        <f>SUM(K30:K52)</f>
        <v>19337.7558944</v>
      </c>
      <c r="L53" s="87">
        <f>SUM(L30:L52)</f>
        <v>521.6884988291633</v>
      </c>
    </row>
    <row r="54" spans="1:12" ht="15.75">
      <c r="A54" s="72">
        <v>3</v>
      </c>
      <c r="B54" s="73" t="s">
        <v>57</v>
      </c>
      <c r="C54" s="64"/>
      <c r="D54" s="18"/>
      <c r="F54" s="68"/>
      <c r="G54" s="69"/>
      <c r="H54" s="70"/>
      <c r="I54" s="70"/>
      <c r="K54" s="87"/>
      <c r="L54" s="87"/>
    </row>
    <row r="55" spans="2:13" ht="15.75">
      <c r="B55" s="64" t="s">
        <v>18</v>
      </c>
      <c r="C55" t="s">
        <v>58</v>
      </c>
      <c r="D55" s="77">
        <v>5536</v>
      </c>
      <c r="E55">
        <v>25</v>
      </c>
      <c r="F55" s="68" t="str">
        <f aca="true" t="shared" si="19" ref="F55:F86">B55&amp;C55</f>
        <v>φ140*4</v>
      </c>
      <c r="G55" s="69" t="str">
        <f aca="true" t="shared" si="20" ref="G55:G86">IF(LEFT(F55,1)="—","钢板"&amp;MID(F55,FIND("*",F55,1)+1,2),)&amp;IF(LEFT(F55,1)="∠",IF(LEN(F55)&gt;7,"不等边角钢","等边角钢"),)&amp;IF(LEFT(F55,1)="φ",IF(LEN(F55)&gt;4,"钢管","钢筋"),)&amp;IF(LEFT(F55,1)="［","槽钢",)&amp;IF(LEFT(F55,1)="Ⅰ","工字钢",)&amp;IF(LEFT(F55,1)="C","C型钢",)&amp;IF(LEFT(F55,1)="H","H型钢",)&amp;IF(LEFT(F55,1)="花","花纹钢板"&amp;MID(F55,FIND("*",F55,1)+1,3),)</f>
        <v>钢管</v>
      </c>
      <c r="H55" s="70">
        <f>(IF(LEFT(G55,2)="钢板",MID(F55,2,FIND("*",F55)-2)*D55*MID(F55,FIND("*",F55)+1,2)*10^(-9)*7850,0)+IF(LEFT(G55,2)="钢管",PI()*((MID(F55,2,FIND("*",F55,2)-2)/2)^2-(MID(F55,2,FIND("*",F55,2)-2)/2-MID(F55,FIND("*",F55,2)+1,4))^2)*D55*10^(-9)*7850,0)+IF(LEFT(G55,2)="钢筋",ROUND(PI()*(MID(F55,2,3)/2)^2*7850*10^(-6),3)*10^(-3)*D55,0)+IF(LEFT(G55,4)="等边角钢",VLOOKUP(MID(F55,1,7),'数据库'!$A$2:$C$83,3,FALSE)*D55*10^(-3),0)+IF(LEFT(G55,5)="不等边角钢",VLOOKUP(MID(F55,1,11),'数据库'!$D$2:$F$64,3,FALSE)*D55*10^(-3),0)+IF(LEFT(G55,2)="槽钢",VLOOKUP(MID(F55,1,6),'数据库'!$G$2:$I$31,3,FALSE)*D55*10^(-3),0)+IF(LEFT(G55,3)="工字钢",VLOOKUP(LEFT(F55,5),'数据库'!$J$2:$L$35,3,FALSE)*D55*10^(-3),0)+IF(LEFT(G55,3)="C型钢",VLOOKUP(LEFT(F55,14),'数据库'!$M$2:$O$30,3,FALSE)*D55*10^(-3),0)+IF(LEFT(G55,3)="H型钢",VLOOKUP(LEFT(F55,16),'数据库'!$P$2:$R$66,3,FALSE)*D55*10^(-3),0)+IF(LEFT(G55,4)="花纹钢板",VLOOKUP(LEFT(G55,7),'数据库'!$S$2:$T$11,2,FALSE)*MID(F55,5,FIND("*",F55,2)-5)*D55*10^(-6),0))*E55</f>
        <v>1856.754645875956</v>
      </c>
      <c r="I55" s="70">
        <f>(IF(LEFT(G55,2)="钢板",MID(F55,2,FIND("*",F55)-2)*D55*10^(-6)*2,0)+IF(LEFT(G55,2)="钢管",PI()*MID(F55,2,FIND("*",F55)-2)*D55*10^(-6),0)+IF(LEFT(G55,2)="钢筋",PI()*MID(F55,2,3)*D55*10^(-6),0)+IF(LEFT(G55,4)="等边角钢",VLOOKUP(LEFT(F55,7),'数据库'!$A$2:$C$83,2,FALSE)*D55*10^(-3),0)+IF(LEFT(G55,5)="不等边角钢",VLOOKUP(LEFT(F55,11),'数据库'!$D$2:$F$66,2,FALSE)*D55*10^(-3),0)+IF(LEFT(G55,2)="槽钢",VLOOKUP(LEFT(F55,7),'数据库'!$G$2:$I$31,2,FALSE)*D55*10^(-3),0)+IF(LEFT(G55,3)="工字钢",VLOOKUP(LEFT(F55,5),'数据库'!$J$2:$L$35,2,FALSE)*D55*10^(-3))+IF(LEFT(G55,3)="C型钢",VLOOKUP(LEFT(F55,14),'数据库'!$M$2:$O$30,2,FALSE)*D55*10^(-3))+IF(LEFT(G55,3)="H型钢",VLOOKUP(LEFT(F55,16),'数据库'!$P$2:$R$66,2,FALSE)*D55*10^(-3))+IF(LEFT(G55,4)="花纹钢板",MID(F55,5,FIND("*",F55)-5)*D55*10^(-6)*2,0))*E55</f>
        <v>60.87149925595582</v>
      </c>
      <c r="J55" s="83" t="str">
        <f aca="true" t="shared" si="21" ref="J55:L58">G55</f>
        <v>钢管</v>
      </c>
      <c r="K55" s="84">
        <f t="shared" si="21"/>
        <v>1856.754645875956</v>
      </c>
      <c r="L55" s="84">
        <f t="shared" si="21"/>
        <v>60.87149925595582</v>
      </c>
      <c r="M55" s="88"/>
    </row>
    <row r="56" spans="2:13" ht="15.75">
      <c r="B56" s="64" t="s">
        <v>18</v>
      </c>
      <c r="C56" t="s">
        <v>58</v>
      </c>
      <c r="D56" s="77">
        <v>5261</v>
      </c>
      <c r="E56">
        <v>6</v>
      </c>
      <c r="F56" s="68" t="str">
        <f t="shared" si="19"/>
        <v>φ140*4</v>
      </c>
      <c r="G56" s="69" t="str">
        <f t="shared" si="20"/>
        <v>钢管</v>
      </c>
      <c r="H56" s="70">
        <f>(IF(LEFT(G56,2)="钢板",MID(F56,2,FIND("*",F56)-2)*D56*MID(F56,FIND("*",F56)+1,2)*10^(-9)*7850,0)+IF(LEFT(G56,2)="钢管",PI()*((MID(F56,2,FIND("*",F56,2)-2)/2)^2-(MID(F56,2,FIND("*",F56,2)-2)/2-MID(F56,FIND("*",F56,2)+1,4))^2)*D56*10^(-9)*7850,0)+IF(LEFT(G56,2)="钢筋",ROUND(PI()*(MID(F56,2,3)/2)^2*7850*10^(-6),3)*10^(-3)*D56,0)+IF(LEFT(G56,4)="等边角钢",VLOOKUP(MID(F56,1,7),'数据库'!$A$2:$C$83,3,FALSE)*D56*10^(-3),0)+IF(LEFT(G56,5)="不等边角钢",VLOOKUP(MID(F56,1,11),'数据库'!$D$2:$F$64,3,FALSE)*D56*10^(-3),0)+IF(LEFT(G56,2)="槽钢",VLOOKUP(MID(F56,1,6),'数据库'!$G$2:$I$31,3,FALSE)*D56*10^(-3),0)+IF(LEFT(G56,3)="工字钢",VLOOKUP(LEFT(F56,5),'数据库'!$J$2:$L$35,3,FALSE)*D56*10^(-3),0)+IF(LEFT(G56,3)="C型钢",VLOOKUP(LEFT(F56,14),'数据库'!$M$2:$O$30,3,FALSE)*D56*10^(-3),0)+IF(LEFT(G56,3)="H型钢",VLOOKUP(LEFT(F56,16),'数据库'!$P$2:$R$66,3,FALSE)*D56*10^(-3),0)+IF(LEFT(G56,4)="花纹钢板",VLOOKUP(LEFT(G56,7),'数据库'!$S$2:$T$11,2,FALSE)*MID(F56,5,FIND("*",F56,2)-5)*D56*10^(-6),0))*E56</f>
        <v>423.4849505182111</v>
      </c>
      <c r="I56" s="70">
        <f>(IF(LEFT(G56,2)="钢板",MID(F56,2,FIND("*",F56)-2)*D56*10^(-6)*2,0)+IF(LEFT(G56,2)="钢管",PI()*MID(F56,2,FIND("*",F56)-2)*D56*10^(-6),0)+IF(LEFT(G56,2)="钢筋",PI()*MID(F56,2,3)*D56*10^(-6),0)+IF(LEFT(G56,4)="等边角钢",VLOOKUP(LEFT(F56,7),'数据库'!$A$2:$C$83,2,FALSE)*D56*10^(-3),0)+IF(LEFT(G56,5)="不等边角钢",VLOOKUP(LEFT(F56,11),'数据库'!$D$2:$F$66,2,FALSE)*D56*10^(-3),0)+IF(LEFT(G56,2)="槽钢",VLOOKUP(LEFT(F56,7),'数据库'!$G$2:$I$31,2,FALSE)*D56*10^(-3),0)+IF(LEFT(G56,3)="工字钢",VLOOKUP(LEFT(F56,5),'数据库'!$J$2:$L$35,2,FALSE)*D56*10^(-3))+IF(LEFT(G56,3)="C型钢",VLOOKUP(LEFT(F56,14),'数据库'!$M$2:$O$30,2,FALSE)*D56*10^(-3))+IF(LEFT(G56,3)="H型钢",VLOOKUP(LEFT(F56,16),'数据库'!$P$2:$R$66,2,FALSE)*D56*10^(-3))+IF(LEFT(G56,4)="花纹钢板",MID(F56,5,FIND("*",F56)-5)*D56*10^(-6)*2,0))*E56</f>
        <v>13.883451918450156</v>
      </c>
      <c r="J56" s="83" t="str">
        <f t="shared" si="21"/>
        <v>钢管</v>
      </c>
      <c r="K56" s="84">
        <f t="shared" si="21"/>
        <v>423.4849505182111</v>
      </c>
      <c r="L56" s="84">
        <f t="shared" si="21"/>
        <v>13.883451918450156</v>
      </c>
      <c r="M56" s="88"/>
    </row>
    <row r="57" spans="2:13" ht="15.75">
      <c r="B57" s="64" t="s">
        <v>16</v>
      </c>
      <c r="C57" t="s">
        <v>55</v>
      </c>
      <c r="D57" s="77">
        <v>180</v>
      </c>
      <c r="E57">
        <v>62</v>
      </c>
      <c r="F57" s="68" t="str">
        <f t="shared" si="19"/>
        <v>—110*12</v>
      </c>
      <c r="G57" s="69" t="str">
        <f t="shared" si="20"/>
        <v>钢板12</v>
      </c>
      <c r="H57" s="70">
        <f>(IF(LEFT(G57,2)="钢板",MID(F57,2,FIND("*",F57)-2)*D57*MID(F57,FIND("*",F57)+1,2)*10^(-9)*7850,0)+IF(LEFT(G57,2)="钢管",PI()*((MID(F57,2,FIND("*",F57,2)-2)/2)^2-(MID(F57,2,FIND("*",F57,2)-2)/2-MID(F57,FIND("*",F57,2)+1,4))^2)*D57*10^(-9)*7850,0)+IF(LEFT(G57,2)="钢筋",ROUND(PI()*(MID(F57,2,3)/2)^2*7850*10^(-6),3)*10^(-3)*D57,0)+IF(LEFT(G57,4)="等边角钢",VLOOKUP(MID(F57,1,7),'数据库'!$A$2:$C$83,3,FALSE)*D57*10^(-3),0)+IF(LEFT(G57,5)="不等边角钢",VLOOKUP(MID(F57,1,11),'数据库'!$D$2:$F$64,3,FALSE)*D57*10^(-3),0)+IF(LEFT(G57,2)="槽钢",VLOOKUP(MID(F57,1,6),'数据库'!$G$2:$I$31,3,FALSE)*D57*10^(-3),0)+IF(LEFT(G57,3)="工字钢",VLOOKUP(LEFT(F57,5),'数据库'!$J$2:$L$35,3,FALSE)*D57*10^(-3),0)+IF(LEFT(G57,3)="C型钢",VLOOKUP(LEFT(F57,14),'数据库'!$M$2:$O$30,3,FALSE)*D57*10^(-3),0)+IF(LEFT(G57,3)="H型钢",VLOOKUP(LEFT(F57,16),'数据库'!$P$2:$R$66,3,FALSE)*D57*10^(-3),0)+IF(LEFT(G57,4)="花纹钢板",VLOOKUP(LEFT(G57,7),'数据库'!$S$2:$T$11,2,FALSE)*MID(F57,5,FIND("*",F57,2)-5)*D57*10^(-6),0))*E57</f>
        <v>115.63991999999999</v>
      </c>
      <c r="I57" s="70">
        <f>(IF(LEFT(G57,2)="钢板",MID(F57,2,FIND("*",F57)-2)*D57*10^(-6)*2,0)+IF(LEFT(G57,2)="钢管",PI()*MID(F57,2,FIND("*",F57)-2)*D57*10^(-6),0)+IF(LEFT(G57,2)="钢筋",PI()*MID(F57,2,3)*D57*10^(-6),0)+IF(LEFT(G57,4)="等边角钢",VLOOKUP(LEFT(F57,7),'数据库'!$A$2:$C$83,2,FALSE)*D57*10^(-3),0)+IF(LEFT(G57,5)="不等边角钢",VLOOKUP(LEFT(F57,11),'数据库'!$D$2:$F$66,2,FALSE)*D57*10^(-3),0)+IF(LEFT(G57,2)="槽钢",VLOOKUP(LEFT(F57,7),'数据库'!$G$2:$I$31,2,FALSE)*D57*10^(-3),0)+IF(LEFT(G57,3)="工字钢",VLOOKUP(LEFT(F57,5),'数据库'!$J$2:$L$35,2,FALSE)*D57*10^(-3))+IF(LEFT(G57,3)="C型钢",VLOOKUP(LEFT(F57,14),'数据库'!$M$2:$O$30,2,FALSE)*D57*10^(-3))+IF(LEFT(G57,3)="H型钢",VLOOKUP(LEFT(F57,16),'数据库'!$P$2:$R$66,2,FALSE)*D57*10^(-3))+IF(LEFT(G57,4)="花纹钢板",MID(F57,5,FIND("*",F57)-5)*D57*10^(-6)*2,0))*E57</f>
        <v>2.4551999999999996</v>
      </c>
      <c r="J57" s="83" t="str">
        <f t="shared" si="21"/>
        <v>钢板12</v>
      </c>
      <c r="K57" s="84">
        <f t="shared" si="21"/>
        <v>115.63991999999999</v>
      </c>
      <c r="L57" s="84">
        <f t="shared" si="21"/>
        <v>2.4551999999999996</v>
      </c>
      <c r="M57" s="88"/>
    </row>
    <row r="58" spans="2:13" ht="15.75">
      <c r="B58" s="64" t="s">
        <v>16</v>
      </c>
      <c r="C58" t="s">
        <v>42</v>
      </c>
      <c r="D58" s="77">
        <v>200</v>
      </c>
      <c r="E58">
        <v>62</v>
      </c>
      <c r="F58" s="68" t="str">
        <f t="shared" si="19"/>
        <v>—200*12</v>
      </c>
      <c r="G58" s="69" t="str">
        <f t="shared" si="20"/>
        <v>钢板12</v>
      </c>
      <c r="H58" s="70">
        <f>(IF(LEFT(G58,2)="钢板",MID(F58,2,FIND("*",F58)-2)*D58*MID(F58,FIND("*",F58)+1,2)*10^(-9)*7850,0)+IF(LEFT(G58,2)="钢管",PI()*((MID(F58,2,FIND("*",F58,2)-2)/2)^2-(MID(F58,2,FIND("*",F58,2)-2)/2-MID(F58,FIND("*",F58,2)+1,4))^2)*D58*10^(-9)*7850,0)+IF(LEFT(G58,2)="钢筋",ROUND(PI()*(MID(F58,2,3)/2)^2*7850*10^(-6),3)*10^(-3)*D58,0)+IF(LEFT(G58,4)="等边角钢",VLOOKUP(MID(F58,1,7),'数据库'!$A$2:$C$83,3,FALSE)*D58*10^(-3),0)+IF(LEFT(G58,5)="不等边角钢",VLOOKUP(MID(F58,1,11),'数据库'!$D$2:$F$64,3,FALSE)*D58*10^(-3),0)+IF(LEFT(G58,2)="槽钢",VLOOKUP(MID(F58,1,6),'数据库'!$G$2:$I$31,3,FALSE)*D58*10^(-3),0)+IF(LEFT(G58,3)="工字钢",VLOOKUP(LEFT(F58,5),'数据库'!$J$2:$L$35,3,FALSE)*D58*10^(-3),0)+IF(LEFT(G58,3)="C型钢",VLOOKUP(LEFT(F58,14),'数据库'!$M$2:$O$30,3,FALSE)*D58*10^(-3),0)+IF(LEFT(G58,3)="H型钢",VLOOKUP(LEFT(F58,16),'数据库'!$P$2:$R$66,3,FALSE)*D58*10^(-3),0)+IF(LEFT(G58,4)="花纹钢板",VLOOKUP(LEFT(G58,7),'数据库'!$S$2:$T$11,2,FALSE)*MID(F58,5,FIND("*",F58,2)-5)*D58*10^(-6),0))*E58</f>
        <v>233.616</v>
      </c>
      <c r="I58" s="70">
        <f>(IF(LEFT(G58,2)="钢板",MID(F58,2,FIND("*",F58)-2)*D58*10^(-6)*2,0)+IF(LEFT(G58,2)="钢管",PI()*MID(F58,2,FIND("*",F58)-2)*D58*10^(-6),0)+IF(LEFT(G58,2)="钢筋",PI()*MID(F58,2,3)*D58*10^(-6),0)+IF(LEFT(G58,4)="等边角钢",VLOOKUP(LEFT(F58,7),'数据库'!$A$2:$C$83,2,FALSE)*D58*10^(-3),0)+IF(LEFT(G58,5)="不等边角钢",VLOOKUP(LEFT(F58,11),'数据库'!$D$2:$F$66,2,FALSE)*D58*10^(-3),0)+IF(LEFT(G58,2)="槽钢",VLOOKUP(LEFT(F58,7),'数据库'!$G$2:$I$31,2,FALSE)*D58*10^(-3),0)+IF(LEFT(G58,3)="工字钢",VLOOKUP(LEFT(F58,5),'数据库'!$J$2:$L$35,2,FALSE)*D58*10^(-3))+IF(LEFT(G58,3)="C型钢",VLOOKUP(LEFT(F58,14),'数据库'!$M$2:$O$30,2,FALSE)*D58*10^(-3))+IF(LEFT(G58,3)="H型钢",VLOOKUP(LEFT(F58,16),'数据库'!$P$2:$R$66,2,FALSE)*D58*10^(-3))+IF(LEFT(G58,4)="花纹钢板",MID(F58,5,FIND("*",F58)-5)*D58*10^(-6)*2,0))*E58</f>
        <v>4.96</v>
      </c>
      <c r="J58" s="83" t="str">
        <f t="shared" si="21"/>
        <v>钢板12</v>
      </c>
      <c r="K58" s="84">
        <f t="shared" si="21"/>
        <v>233.616</v>
      </c>
      <c r="L58" s="84">
        <f t="shared" si="21"/>
        <v>4.96</v>
      </c>
      <c r="M58" s="88"/>
    </row>
    <row r="59" spans="6:12" ht="15.75">
      <c r="F59" s="68">
        <f t="shared" si="19"/>
      </c>
      <c r="G59" s="69">
        <f t="shared" si="20"/>
      </c>
      <c r="H59" s="70">
        <f>(IF(LEFT(G59,2)="钢板",MID(F59,2,FIND("*",F59)-2)*D59*MID(F59,FIND("*",F59)+1,2)*10^(-9)*7850,0)+IF(LEFT(G59,2)="钢管",PI()*((MID(F59,2,FIND("*",F59,2)-2)/2)^2-(MID(F59,2,FIND("*",F59,2)-2)/2-MID(F59,FIND("*",F59,2)+1,4))^2)*D59*10^(-9)*7850,0)+IF(LEFT(G59,2)="钢筋",ROUND(PI()*(MID(F59,2,3)/2)^2*7850*10^(-6),3)*10^(-3)*D59,0)+IF(LEFT(G59,4)="等边角钢",VLOOKUP(MID(F59,1,7),'数据库'!$A$2:$C$83,3,FALSE)*D59*10^(-3),0)+IF(LEFT(G59,5)="不等边角钢",VLOOKUP(MID(F59,1,11),'数据库'!$D$2:$F$64,3,FALSE)*D59*10^(-3),0)+IF(LEFT(G59,2)="槽钢",VLOOKUP(MID(F59,1,6),'数据库'!$G$2:$I$31,3,FALSE)*D59*10^(-3),0)+IF(LEFT(G59,3)="工字钢",VLOOKUP(LEFT(F59,5),'数据库'!$J$2:$L$35,3,FALSE)*D59*10^(-3),0)+IF(LEFT(G59,3)="C型钢",VLOOKUP(LEFT(F59,14),'数据库'!$M$2:$O$30,3,FALSE)*D59*10^(-3),0)+IF(LEFT(G59,3)="H型钢",VLOOKUP(LEFT(F59,16),'数据库'!$P$2:$R$66,3,FALSE)*D59*10^(-3),0)+IF(LEFT(G59,4)="花纹钢板",VLOOKUP(LEFT(G59,7),'数据库'!$S$2:$T$11,2,FALSE)*MID(F59,5,FIND("*",F59,2)-5)*D59*10^(-6),0))*E59</f>
        <v>0</v>
      </c>
      <c r="I59" s="70">
        <f>(IF(LEFT(G59,2)="钢板",MID(F59,2,FIND("*",F59)-2)*D59*10^(-6)*2,0)+IF(LEFT(G59,2)="钢管",PI()*MID(F59,2,FIND("*",F59)-2)*D59*10^(-6),0)+IF(LEFT(G59,2)="钢筋",PI()*MID(F59,2,3)*D59*10^(-6),0)+IF(LEFT(G59,4)="等边角钢",VLOOKUP(LEFT(F59,7),'数据库'!$A$2:$C$83,2,FALSE)*D59*10^(-3),0)+IF(LEFT(G59,5)="不等边角钢",VLOOKUP(LEFT(F59,11),'数据库'!$D$2:$F$66,2,FALSE)*D59*10^(-3),0)+IF(LEFT(G59,2)="槽钢",VLOOKUP(LEFT(F59,7),'数据库'!$G$2:$I$31,2,FALSE)*D59*10^(-3),0)+IF(LEFT(G59,3)="工字钢",VLOOKUP(LEFT(F59,5),'数据库'!$J$2:$L$35,2,FALSE)*D59*10^(-3))+IF(LEFT(G59,3)="C型钢",VLOOKUP(LEFT(F59,14),'数据库'!$M$2:$O$30,2,FALSE)*D59*10^(-3))+IF(LEFT(G59,3)="H型钢",VLOOKUP(LEFT(F59,16),'数据库'!$P$2:$R$66,2,FALSE)*D59*10^(-3))+IF(LEFT(G59,4)="花纹钢板",MID(F59,5,FIND("*",F59)-5)*D59*10^(-6)*2,0))*E59</f>
        <v>0</v>
      </c>
      <c r="K59" s="87">
        <f>SUM(K55:K58)</f>
        <v>2629.495516394167</v>
      </c>
      <c r="L59" s="87">
        <f>SUM(L55:L58)</f>
        <v>82.17015117440597</v>
      </c>
    </row>
    <row r="60" spans="1:9" ht="15.75">
      <c r="A60" s="63">
        <v>4</v>
      </c>
      <c r="B60" s="79" t="s">
        <v>59</v>
      </c>
      <c r="F60" s="68" t="str">
        <f t="shared" si="19"/>
        <v>隅撑、拉条、撑杆</v>
      </c>
      <c r="G60" s="69">
        <f t="shared" si="20"/>
      </c>
      <c r="H60" s="70">
        <f>(IF(LEFT(G60,2)="钢板",MID(F60,2,FIND("*",F60)-2)*D60*MID(F60,FIND("*",F60)+1,2)*10^(-9)*7850,0)+IF(LEFT(G60,2)="钢管",PI()*((MID(F60,2,FIND("*",F60,2)-2)/2)^2-(MID(F60,2,FIND("*",F60,2)-2)/2-MID(F60,FIND("*",F60,2)+1,4))^2)*D60*10^(-9)*7850,0)+IF(LEFT(G60,2)="钢筋",ROUND(PI()*(MID(F60,2,3)/2)^2*7850*10^(-6),3)*10^(-3)*D60,0)+IF(LEFT(G60,4)="等边角钢",VLOOKUP(MID(F60,1,7),'数据库'!$A$2:$C$83,3,FALSE)*D60*10^(-3),0)+IF(LEFT(G60,5)="不等边角钢",VLOOKUP(MID(F60,1,11),'数据库'!$D$2:$F$64,3,FALSE)*D60*10^(-3),0)+IF(LEFT(G60,2)="槽钢",VLOOKUP(MID(F60,1,6),'数据库'!$G$2:$I$31,3,FALSE)*D60*10^(-3),0)+IF(LEFT(G60,3)="工字钢",VLOOKUP(LEFT(F60,5),'数据库'!$J$2:$L$35,3,FALSE)*D60*10^(-3),0)+IF(LEFT(G60,3)="C型钢",VLOOKUP(LEFT(F60,14),'数据库'!$M$2:$O$30,3,FALSE)*D60*10^(-3),0)+IF(LEFT(G60,3)="H型钢",VLOOKUP(LEFT(F60,16),'数据库'!$P$2:$R$66,3,FALSE)*D60*10^(-3),0)+IF(LEFT(G60,4)="花纹钢板",VLOOKUP(LEFT(G60,7),'数据库'!$S$2:$T$11,2,FALSE)*MID(F60,5,FIND("*",F60,2)-5)*D60*10^(-6),0))*E60</f>
        <v>0</v>
      </c>
      <c r="I60" s="70">
        <f>(IF(LEFT(G60,2)="钢板",MID(F60,2,FIND("*",F60)-2)*D60*10^(-6)*2,0)+IF(LEFT(G60,2)="钢管",PI()*MID(F60,2,FIND("*",F60)-2)*D60*10^(-6),0)+IF(LEFT(G60,2)="钢筋",PI()*MID(F60,2,3)*D60*10^(-6),0)+IF(LEFT(G60,4)="等边角钢",VLOOKUP(LEFT(F60,7),'数据库'!$A$2:$C$83,2,FALSE)*D60*10^(-3),0)+IF(LEFT(G60,5)="不等边角钢",VLOOKUP(LEFT(F60,11),'数据库'!$D$2:$F$66,2,FALSE)*D60*10^(-3),0)+IF(LEFT(G60,2)="槽钢",VLOOKUP(LEFT(F60,7),'数据库'!$G$2:$I$31,2,FALSE)*D60*10^(-3),0)+IF(LEFT(G60,3)="工字钢",VLOOKUP(LEFT(F60,5),'数据库'!$J$2:$L$35,2,FALSE)*D60*10^(-3))+IF(LEFT(G60,3)="C型钢",VLOOKUP(LEFT(F60,14),'数据库'!$M$2:$O$30,2,FALSE)*D60*10^(-3))+IF(LEFT(G60,3)="H型钢",VLOOKUP(LEFT(F60,16),'数据库'!$P$2:$R$66,2,FALSE)*D60*10^(-3))+IF(LEFT(G60,4)="花纹钢板",MID(F60,5,FIND("*",F60)-5)*D60*10^(-6)*2,0))*E60</f>
        <v>0</v>
      </c>
    </row>
    <row r="61" spans="1:12" ht="15.75">
      <c r="A61" t="s">
        <v>60</v>
      </c>
      <c r="B61" s="64" t="s">
        <v>61</v>
      </c>
      <c r="C61" s="80" t="s">
        <v>62</v>
      </c>
      <c r="D61">
        <v>3268</v>
      </c>
      <c r="E61">
        <v>2</v>
      </c>
      <c r="F61" s="68" t="str">
        <f t="shared" si="19"/>
        <v>HN300*150*6.5*9</v>
      </c>
      <c r="G61" s="69" t="str">
        <f t="shared" si="20"/>
        <v>H型钢</v>
      </c>
      <c r="H61" s="70">
        <f>(IF(LEFT(G61,2)="钢板",MID(F61,2,FIND("*",F61)-2)*D61*MID(F61,FIND("*",F61)+1,2)*10^(-9)*7850,0)+IF(LEFT(G61,2)="钢管",PI()*((MID(F61,2,FIND("*",F61,2)-2)/2)^2-(MID(F61,2,FIND("*",F61,2)-2)/2-MID(F61,FIND("*",F61,2)+1,4))^2)*D61*10^(-9)*7850,0)+IF(LEFT(G61,2)="钢筋",ROUND(PI()*(MID(F61,2,3)/2)^2*7850*10^(-6),3)*10^(-3)*D61,0)+IF(LEFT(G61,4)="等边角钢",VLOOKUP(MID(F61,1,7),'数据库'!$A$2:$C$83,3,FALSE)*D61*10^(-3),0)+IF(LEFT(G61,5)="不等边角钢",VLOOKUP(MID(F61,1,11),'数据库'!$D$2:$F$64,3,FALSE)*D61*10^(-3),0)+IF(LEFT(G61,2)="槽钢",VLOOKUP(MID(F61,1,6),'数据库'!$G$2:$I$31,3,FALSE)*D61*10^(-3),0)+IF(LEFT(G61,3)="工字钢",VLOOKUP(LEFT(F61,5),'数据库'!$J$2:$L$35,3,FALSE)*D61*10^(-3),0)+IF(LEFT(G61,3)="C型钢",VLOOKUP(LEFT(F61,14),'数据库'!$M$2:$O$30,3,FALSE)*D61*10^(-3),0)+IF(LEFT(G61,3)="H型钢",VLOOKUP(LEFT(F61,16),'数据库'!$P$2:$R$66,3,FALSE)*D61*10^(-3),0)+IF(LEFT(G61,4)="花纹钢板",VLOOKUP(LEFT(G61,7),'数据库'!$S$2:$T$11,2,FALSE)*MID(F61,5,FIND("*",F61,2)-5)*D61*10^(-6),0))*E61</f>
        <v>243.7928</v>
      </c>
      <c r="I61" s="70">
        <f>(IF(LEFT(G61,2)="钢板",MID(F61,2,FIND("*",F61)-2)*D61*10^(-6)*2,0)+IF(LEFT(G61,2)="钢管",PI()*MID(F61,2,FIND("*",F61)-2)*D61*10^(-6),0)+IF(LEFT(G61,2)="钢筋",PI()*MID(F61,2,3)*D61*10^(-6),0)+IF(LEFT(G61,4)="等边角钢",VLOOKUP(LEFT(F61,7),'数据库'!$A$2:$C$83,2,FALSE)*D61*10^(-3),0)+IF(LEFT(G61,5)="不等边角钢",VLOOKUP(LEFT(F61,11),'数据库'!$D$2:$F$66,2,FALSE)*D61*10^(-3),0)+IF(LEFT(G61,2)="槽钢",VLOOKUP(LEFT(F61,7),'数据库'!$G$2:$I$31,2,FALSE)*D61*10^(-3),0)+IF(LEFT(G61,3)="工字钢",VLOOKUP(LEFT(F61,5),'数据库'!$J$2:$L$35,2,FALSE)*D61*10^(-3))+IF(LEFT(G61,3)="C型钢",VLOOKUP(LEFT(F61,14),'数据库'!$M$2:$O$30,2,FALSE)*D61*10^(-3))+IF(LEFT(G61,3)="H型钢",VLOOKUP(LEFT(F61,16),'数据库'!$P$2:$R$66,2,FALSE)*D61*10^(-3))+IF(LEFT(G61,4)="花纹钢板",MID(F61,5,FIND("*",F61)-5)*D61*10^(-6)*2,0))*E61</f>
        <v>7.578492000000001</v>
      </c>
      <c r="J61" s="83" t="str">
        <f aca="true" t="shared" si="22" ref="J61:J80">G61</f>
        <v>H型钢</v>
      </c>
      <c r="K61" s="84">
        <f aca="true" t="shared" si="23" ref="K61:K80">H61</f>
        <v>243.7928</v>
      </c>
      <c r="L61" s="84">
        <f aca="true" t="shared" si="24" ref="L61:L80">I61</f>
        <v>7.578492000000001</v>
      </c>
    </row>
    <row r="62" spans="1:12" ht="15.75">
      <c r="A62" t="s">
        <v>63</v>
      </c>
      <c r="B62" s="64" t="s">
        <v>64</v>
      </c>
      <c r="C62" s="80" t="s">
        <v>65</v>
      </c>
      <c r="D62">
        <v>3268</v>
      </c>
      <c r="E62">
        <v>2</v>
      </c>
      <c r="F62" s="68" t="str">
        <f t="shared" si="19"/>
        <v>HM194*150*6*9</v>
      </c>
      <c r="G62" s="69" t="str">
        <f t="shared" si="20"/>
        <v>H型钢</v>
      </c>
      <c r="H62" s="70">
        <f>(IF(LEFT(G62,2)="钢板",MID(F62,2,FIND("*",F62)-2)*D62*MID(F62,FIND("*",F62)+1,2)*10^(-9)*7850,0)+IF(LEFT(G62,2)="钢管",PI()*((MID(F62,2,FIND("*",F62,2)-2)/2)^2-(MID(F62,2,FIND("*",F62,2)-2)/2-MID(F62,FIND("*",F62,2)+1,4))^2)*D62*10^(-9)*7850,0)+IF(LEFT(G62,2)="钢筋",ROUND(PI()*(MID(F62,2,3)/2)^2*7850*10^(-6),3)*10^(-3)*D62,0)+IF(LEFT(G62,4)="等边角钢",VLOOKUP(MID(F62,1,7),'数据库'!$A$2:$C$83,3,FALSE)*D62*10^(-3),0)+IF(LEFT(G62,5)="不等边角钢",VLOOKUP(MID(F62,1,11),'数据库'!$D$2:$F$64,3,FALSE)*D62*10^(-3),0)+IF(LEFT(G62,2)="槽钢",VLOOKUP(MID(F62,1,6),'数据库'!$G$2:$I$31,3,FALSE)*D62*10^(-3),0)+IF(LEFT(G62,3)="工字钢",VLOOKUP(LEFT(F62,5),'数据库'!$J$2:$L$35,3,FALSE)*D62*10^(-3),0)+IF(LEFT(G62,3)="C型钢",VLOOKUP(LEFT(F62,14),'数据库'!$M$2:$O$30,3,FALSE)*D62*10^(-3),0)+IF(LEFT(G62,3)="H型钢",VLOOKUP(LEFT(F62,16),'数据库'!$P$2:$R$66,3,FALSE)*D62*10^(-3),0)+IF(LEFT(G62,4)="花纹钢板",VLOOKUP(LEFT(G62,7),'数据库'!$S$2:$T$11,2,FALSE)*MID(F62,5,FIND("*",F62,2)-5)*D62*10^(-6),0))*E62</f>
        <v>203.92319999999998</v>
      </c>
      <c r="I62" s="70">
        <f>(IF(LEFT(G62,2)="钢板",MID(F62,2,FIND("*",F62)-2)*D62*10^(-6)*2,0)+IF(LEFT(G62,2)="钢管",PI()*MID(F62,2,FIND("*",F62)-2)*D62*10^(-6),0)+IF(LEFT(G62,2)="钢筋",PI()*MID(F62,2,3)*D62*10^(-6),0)+IF(LEFT(G62,4)="等边角钢",VLOOKUP(LEFT(F62,7),'数据库'!$A$2:$C$83,2,FALSE)*D62*10^(-3),0)+IF(LEFT(G62,5)="不等边角钢",VLOOKUP(LEFT(F62,11),'数据库'!$D$2:$F$66,2,FALSE)*D62*10^(-3),0)+IF(LEFT(G62,2)="槽钢",VLOOKUP(LEFT(F62,7),'数据库'!$G$2:$I$31,2,FALSE)*D62*10^(-3),0)+IF(LEFT(G62,3)="工字钢",VLOOKUP(LEFT(F62,5),'数据库'!$J$2:$L$35,2,FALSE)*D62*10^(-3))+IF(LEFT(G62,3)="C型钢",VLOOKUP(LEFT(F62,14),'数据库'!$M$2:$O$30,2,FALSE)*D62*10^(-3))+IF(LEFT(G62,3)="H型钢",VLOOKUP(LEFT(F62,16),'数据库'!$P$2:$R$66,2,FALSE)*D62*10^(-3))+IF(LEFT(G62,4)="花纹钢板",MID(F62,5,FIND("*",F62)-5)*D62*10^(-6)*2,0))*E62</f>
        <v>6.199396</v>
      </c>
      <c r="J62" s="83" t="str">
        <f t="shared" si="22"/>
        <v>H型钢</v>
      </c>
      <c r="K62" s="84">
        <f t="shared" si="23"/>
        <v>203.92319999999998</v>
      </c>
      <c r="L62" s="84">
        <f t="shared" si="24"/>
        <v>6.199396</v>
      </c>
    </row>
    <row r="63" spans="1:12" ht="15.75">
      <c r="A63">
        <v>1</v>
      </c>
      <c r="B63" s="64" t="s">
        <v>16</v>
      </c>
      <c r="C63" s="80" t="s">
        <v>66</v>
      </c>
      <c r="D63">
        <v>289</v>
      </c>
      <c r="E63">
        <v>12</v>
      </c>
      <c r="F63" s="68" t="str">
        <f t="shared" si="19"/>
        <v>—222*12</v>
      </c>
      <c r="G63" s="69" t="str">
        <f t="shared" si="20"/>
        <v>钢板12</v>
      </c>
      <c r="H63" s="70">
        <f>(IF(LEFT(G63,2)="钢板",MID(F63,2,FIND("*",F63)-2)*D63*MID(F63,FIND("*",F63)+1,2)*10^(-9)*7850,0)+IF(LEFT(G63,2)="钢管",PI()*((MID(F63,2,FIND("*",F63,2)-2)/2)^2-(MID(F63,2,FIND("*",F63,2)-2)/2-MID(F63,FIND("*",F63,2)+1,4))^2)*D63*10^(-9)*7850,0)+IF(LEFT(G63,2)="钢筋",ROUND(PI()*(MID(F63,2,3)/2)^2*7850*10^(-6),3)*10^(-3)*D63,0)+IF(LEFT(G63,4)="等边角钢",VLOOKUP(MID(F63,1,7),'数据库'!$A$2:$C$83,3,FALSE)*D63*10^(-3),0)+IF(LEFT(G63,5)="不等边角钢",VLOOKUP(MID(F63,1,11),'数据库'!$D$2:$F$64,3,FALSE)*D63*10^(-3),0)+IF(LEFT(G63,2)="槽钢",VLOOKUP(MID(F63,1,6),'数据库'!$G$2:$I$31,3,FALSE)*D63*10^(-3),0)+IF(LEFT(G63,3)="工字钢",VLOOKUP(LEFT(F63,5),'数据库'!$J$2:$L$35,3,FALSE)*D63*10^(-3),0)+IF(LEFT(G63,3)="C型钢",VLOOKUP(LEFT(F63,14),'数据库'!$M$2:$O$30,3,FALSE)*D63*10^(-3),0)+IF(LEFT(G63,3)="H型钢",VLOOKUP(LEFT(F63,16),'数据库'!$P$2:$R$66,3,FALSE)*D63*10^(-3),0)+IF(LEFT(G63,4)="花纹钢板",VLOOKUP(LEFT(G63,7),'数据库'!$S$2:$T$11,2,FALSE)*MID(F63,5,FIND("*",F63,2)-5)*D63*10^(-6),0))*E63</f>
        <v>72.5242032</v>
      </c>
      <c r="I63" s="70">
        <f>(IF(LEFT(G63,2)="钢板",MID(F63,2,FIND("*",F63)-2)*D63*10^(-6)*2,0)+IF(LEFT(G63,2)="钢管",PI()*MID(F63,2,FIND("*",F63)-2)*D63*10^(-6),0)+IF(LEFT(G63,2)="钢筋",PI()*MID(F63,2,3)*D63*10^(-6),0)+IF(LEFT(G63,4)="等边角钢",VLOOKUP(LEFT(F63,7),'数据库'!$A$2:$C$83,2,FALSE)*D63*10^(-3),0)+IF(LEFT(G63,5)="不等边角钢",VLOOKUP(LEFT(F63,11),'数据库'!$D$2:$F$66,2,FALSE)*D63*10^(-3),0)+IF(LEFT(G63,2)="槽钢",VLOOKUP(LEFT(F63,7),'数据库'!$G$2:$I$31,2,FALSE)*D63*10^(-3),0)+IF(LEFT(G63,3)="工字钢",VLOOKUP(LEFT(F63,5),'数据库'!$J$2:$L$35,2,FALSE)*D63*10^(-3))+IF(LEFT(G63,3)="C型钢",VLOOKUP(LEFT(F63,14),'数据库'!$M$2:$O$30,2,FALSE)*D63*10^(-3))+IF(LEFT(G63,3)="H型钢",VLOOKUP(LEFT(F63,16),'数据库'!$P$2:$R$66,2,FALSE)*D63*10^(-3))+IF(LEFT(G63,4)="花纹钢板",MID(F63,5,FIND("*",F63)-5)*D63*10^(-6)*2,0))*E63</f>
        <v>1.5397919999999998</v>
      </c>
      <c r="J63" s="83" t="str">
        <f t="shared" si="22"/>
        <v>钢板12</v>
      </c>
      <c r="K63" s="84">
        <f t="shared" si="23"/>
        <v>72.5242032</v>
      </c>
      <c r="L63" s="84">
        <f t="shared" si="24"/>
        <v>1.5397919999999998</v>
      </c>
    </row>
    <row r="64" spans="1:12" ht="15.75">
      <c r="A64" t="s">
        <v>67</v>
      </c>
      <c r="B64" s="64" t="s">
        <v>16</v>
      </c>
      <c r="C64" s="80" t="s">
        <v>68</v>
      </c>
      <c r="D64">
        <v>289</v>
      </c>
      <c r="E64">
        <v>12</v>
      </c>
      <c r="F64" s="68" t="str">
        <f t="shared" si="19"/>
        <v>—122*12</v>
      </c>
      <c r="G64" s="69" t="str">
        <f t="shared" si="20"/>
        <v>钢板12</v>
      </c>
      <c r="H64" s="70">
        <f>(IF(LEFT(G64,2)="钢板",MID(F64,2,FIND("*",F64)-2)*D64*MID(F64,FIND("*",F64)+1,2)*10^(-9)*7850,0)+IF(LEFT(G64,2)="钢管",PI()*((MID(F64,2,FIND("*",F64,2)-2)/2)^2-(MID(F64,2,FIND("*",F64,2)-2)/2-MID(F64,FIND("*",F64,2)+1,4))^2)*D64*10^(-9)*7850,0)+IF(LEFT(G64,2)="钢筋",ROUND(PI()*(MID(F64,2,3)/2)^2*7850*10^(-6),3)*10^(-3)*D64,0)+IF(LEFT(G64,4)="等边角钢",VLOOKUP(MID(F64,1,7),'数据库'!$A$2:$C$83,3,FALSE)*D64*10^(-3),0)+IF(LEFT(G64,5)="不等边角钢",VLOOKUP(MID(F64,1,11),'数据库'!$D$2:$F$64,3,FALSE)*D64*10^(-3),0)+IF(LEFT(G64,2)="槽钢",VLOOKUP(MID(F64,1,6),'数据库'!$G$2:$I$31,3,FALSE)*D64*10^(-3),0)+IF(LEFT(G64,3)="工字钢",VLOOKUP(LEFT(F64,5),'数据库'!$J$2:$L$35,3,FALSE)*D64*10^(-3),0)+IF(LEFT(G64,3)="C型钢",VLOOKUP(LEFT(F64,14),'数据库'!$M$2:$O$30,3,FALSE)*D64*10^(-3),0)+IF(LEFT(G64,3)="H型钢",VLOOKUP(LEFT(F64,16),'数据库'!$P$2:$R$66,3,FALSE)*D64*10^(-3),0)+IF(LEFT(G64,4)="花纹钢板",VLOOKUP(LEFT(G64,7),'数据库'!$S$2:$T$11,2,FALSE)*MID(F64,5,FIND("*",F64,2)-5)*D64*10^(-6),0))*E64</f>
        <v>39.8556432</v>
      </c>
      <c r="I64" s="70">
        <f>(IF(LEFT(G64,2)="钢板",MID(F64,2,FIND("*",F64)-2)*D64*10^(-6)*2,0)+IF(LEFT(G64,2)="钢管",PI()*MID(F64,2,FIND("*",F64)-2)*D64*10^(-6),0)+IF(LEFT(G64,2)="钢筋",PI()*MID(F64,2,3)*D64*10^(-6),0)+IF(LEFT(G64,4)="等边角钢",VLOOKUP(LEFT(F64,7),'数据库'!$A$2:$C$83,2,FALSE)*D64*10^(-3),0)+IF(LEFT(G64,5)="不等边角钢",VLOOKUP(LEFT(F64,11),'数据库'!$D$2:$F$66,2,FALSE)*D64*10^(-3),0)+IF(LEFT(G64,2)="槽钢",VLOOKUP(LEFT(F64,7),'数据库'!$G$2:$I$31,2,FALSE)*D64*10^(-3),0)+IF(LEFT(G64,3)="工字钢",VLOOKUP(LEFT(F64,5),'数据库'!$J$2:$L$35,2,FALSE)*D64*10^(-3))+IF(LEFT(G64,3)="C型钢",VLOOKUP(LEFT(F64,14),'数据库'!$M$2:$O$30,2,FALSE)*D64*10^(-3))+IF(LEFT(G64,3)="H型钢",VLOOKUP(LEFT(F64,16),'数据库'!$P$2:$R$66,2,FALSE)*D64*10^(-3))+IF(LEFT(G64,4)="花纹钢板",MID(F64,5,FIND("*",F64)-5)*D64*10^(-6)*2,0))*E64</f>
        <v>0.8461919999999999</v>
      </c>
      <c r="J64" s="83" t="str">
        <f t="shared" si="22"/>
        <v>钢板12</v>
      </c>
      <c r="K64" s="84">
        <f t="shared" si="23"/>
        <v>39.8556432</v>
      </c>
      <c r="L64" s="84">
        <f t="shared" si="24"/>
        <v>0.8461919999999999</v>
      </c>
    </row>
    <row r="65" spans="1:12" ht="15.75">
      <c r="A65" t="s">
        <v>69</v>
      </c>
      <c r="B65" s="64" t="s">
        <v>30</v>
      </c>
      <c r="C65" s="80" t="s">
        <v>70</v>
      </c>
      <c r="D65">
        <v>3170</v>
      </c>
      <c r="E65">
        <v>3</v>
      </c>
      <c r="F65" s="68" t="str">
        <f t="shared" si="19"/>
        <v>花纹钢板3000*6</v>
      </c>
      <c r="G65" s="69" t="str">
        <f t="shared" si="20"/>
        <v>花纹钢板6</v>
      </c>
      <c r="H65" s="70">
        <f>(IF(LEFT(G65,2)="钢板",MID(F65,2,FIND("*",F65)-2)*D65*MID(F65,FIND("*",F65)+1,2)*10^(-9)*7850,0)+IF(LEFT(G65,2)="钢管",PI()*((MID(F65,2,FIND("*",F65,2)-2)/2)^2-(MID(F65,2,FIND("*",F65,2)-2)/2-MID(F65,FIND("*",F65,2)+1,4))^2)*D65*10^(-9)*7850,0)+IF(LEFT(G65,2)="钢筋",ROUND(PI()*(MID(F65,2,3)/2)^2*7850*10^(-6),3)*10^(-3)*D65,0)+IF(LEFT(G65,4)="等边角钢",VLOOKUP(MID(F65,1,7),'数据库'!$A$2:$C$83,3,FALSE)*D65*10^(-3),0)+IF(LEFT(G65,5)="不等边角钢",VLOOKUP(MID(F65,1,11),'数据库'!$D$2:$F$64,3,FALSE)*D65*10^(-3),0)+IF(LEFT(G65,2)="槽钢",VLOOKUP(MID(F65,1,6),'数据库'!$G$2:$I$31,3,FALSE)*D65*10^(-3),0)+IF(LEFT(G65,3)="工字钢",VLOOKUP(LEFT(F65,5),'数据库'!$J$2:$L$35,3,FALSE)*D65*10^(-3),0)+IF(LEFT(G65,3)="C型钢",VLOOKUP(LEFT(F65,14),'数据库'!$M$2:$O$30,3,FALSE)*D65*10^(-3),0)+IF(LEFT(G65,3)="H型钢",VLOOKUP(LEFT(F65,16),'数据库'!$P$2:$R$66,3,FALSE)*D65*10^(-3),0)+IF(LEFT(G65,4)="花纹钢板",VLOOKUP(LEFT(G65,7),'数据库'!$S$2:$T$11,2,FALSE)*MID(F65,5,FIND("*",F65,2)-5)*D65*10^(-6),0))*E65</f>
        <v>1429.3529999999998</v>
      </c>
      <c r="I65" s="70">
        <f>(IF(LEFT(G65,2)="钢板",MID(F65,2,FIND("*",F65)-2)*D65*10^(-6)*2,0)+IF(LEFT(G65,2)="钢管",PI()*MID(F65,2,FIND("*",F65)-2)*D65*10^(-6),0)+IF(LEFT(G65,2)="钢筋",PI()*MID(F65,2,3)*D65*10^(-6),0)+IF(LEFT(G65,4)="等边角钢",VLOOKUP(LEFT(F65,7),'数据库'!$A$2:$C$83,2,FALSE)*D65*10^(-3),0)+IF(LEFT(G65,5)="不等边角钢",VLOOKUP(LEFT(F65,11),'数据库'!$D$2:$F$66,2,FALSE)*D65*10^(-3),0)+IF(LEFT(G65,2)="槽钢",VLOOKUP(LEFT(F65,7),'数据库'!$G$2:$I$31,2,FALSE)*D65*10^(-3),0)+IF(LEFT(G65,3)="工字钢",VLOOKUP(LEFT(F65,5),'数据库'!$J$2:$L$35,2,FALSE)*D65*10^(-3))+IF(LEFT(G65,3)="C型钢",VLOOKUP(LEFT(F65,14),'数据库'!$M$2:$O$30,2,FALSE)*D65*10^(-3))+IF(LEFT(G65,3)="H型钢",VLOOKUP(LEFT(F65,16),'数据库'!$P$2:$R$66,2,FALSE)*D65*10^(-3))+IF(LEFT(G65,4)="花纹钢板",MID(F65,5,FIND("*",F65)-5)*D65*10^(-6)*2,0))*E65</f>
        <v>57.06</v>
      </c>
      <c r="J65" s="83" t="str">
        <f t="shared" si="22"/>
        <v>花纹钢板6</v>
      </c>
      <c r="K65" s="84">
        <f t="shared" si="23"/>
        <v>1429.3529999999998</v>
      </c>
      <c r="L65" s="84">
        <f t="shared" si="24"/>
        <v>57.06</v>
      </c>
    </row>
    <row r="66" spans="1:12" ht="15.75">
      <c r="A66">
        <v>4</v>
      </c>
      <c r="B66" s="64" t="s">
        <v>30</v>
      </c>
      <c r="C66" s="80" t="s">
        <v>71</v>
      </c>
      <c r="D66">
        <v>440</v>
      </c>
      <c r="E66">
        <v>21</v>
      </c>
      <c r="F66" s="68" t="str">
        <f t="shared" si="19"/>
        <v>花纹钢板140*6</v>
      </c>
      <c r="G66" s="69" t="str">
        <f t="shared" si="20"/>
        <v>花纹钢板6</v>
      </c>
      <c r="H66" s="70">
        <f>(IF(LEFT(G66,2)="钢板",MID(F66,2,FIND("*",F66)-2)*D66*MID(F66,FIND("*",F66)+1,2)*10^(-9)*7850,0)+IF(LEFT(G66,2)="钢管",PI()*((MID(F66,2,FIND("*",F66,2)-2)/2)^2-(MID(F66,2,FIND("*",F66,2)-2)/2-MID(F66,FIND("*",F66,2)+1,4))^2)*D66*10^(-9)*7850,0)+IF(LEFT(G66,2)="钢筋",ROUND(PI()*(MID(F66,2,3)/2)^2*7850*10^(-6),3)*10^(-3)*D66,0)+IF(LEFT(G66,4)="等边角钢",VLOOKUP(MID(F66,1,7),'数据库'!$A$2:$C$83,3,FALSE)*D66*10^(-3),0)+IF(LEFT(G66,5)="不等边角钢",VLOOKUP(MID(F66,1,11),'数据库'!$D$2:$F$64,3,FALSE)*D66*10^(-3),0)+IF(LEFT(G66,2)="槽钢",VLOOKUP(MID(F66,1,6),'数据库'!$G$2:$I$31,3,FALSE)*D66*10^(-3),0)+IF(LEFT(G66,3)="工字钢",VLOOKUP(LEFT(F66,5),'数据库'!$J$2:$L$35,3,FALSE)*D66*10^(-3),0)+IF(LEFT(G66,3)="C型钢",VLOOKUP(LEFT(F66,14),'数据库'!$M$2:$O$30,3,FALSE)*D66*10^(-3),0)+IF(LEFT(G66,3)="H型钢",VLOOKUP(LEFT(F66,16),'数据库'!$P$2:$R$66,3,FALSE)*D66*10^(-3),0)+IF(LEFT(G66,4)="花纹钢板",VLOOKUP(LEFT(G66,7),'数据库'!$S$2:$T$11,2,FALSE)*MID(F66,5,FIND("*",F66,2)-5)*D66*10^(-6),0))*E66</f>
        <v>64.80936</v>
      </c>
      <c r="I66" s="70">
        <f>(IF(LEFT(G66,2)="钢板",MID(F66,2,FIND("*",F66)-2)*D66*10^(-6)*2,0)+IF(LEFT(G66,2)="钢管",PI()*MID(F66,2,FIND("*",F66)-2)*D66*10^(-6),0)+IF(LEFT(G66,2)="钢筋",PI()*MID(F66,2,3)*D66*10^(-6),0)+IF(LEFT(G66,4)="等边角钢",VLOOKUP(LEFT(F66,7),'数据库'!$A$2:$C$83,2,FALSE)*D66*10^(-3),0)+IF(LEFT(G66,5)="不等边角钢",VLOOKUP(LEFT(F66,11),'数据库'!$D$2:$F$66,2,FALSE)*D66*10^(-3),0)+IF(LEFT(G66,2)="槽钢",VLOOKUP(LEFT(F66,7),'数据库'!$G$2:$I$31,2,FALSE)*D66*10^(-3),0)+IF(LEFT(G66,3)="工字钢",VLOOKUP(LEFT(F66,5),'数据库'!$J$2:$L$35,2,FALSE)*D66*10^(-3))+IF(LEFT(G66,3)="C型钢",VLOOKUP(LEFT(F66,14),'数据库'!$M$2:$O$30,2,FALSE)*D66*10^(-3))+IF(LEFT(G66,3)="H型钢",VLOOKUP(LEFT(F66,16),'数据库'!$P$2:$R$66,2,FALSE)*D66*10^(-3))+IF(LEFT(G66,4)="花纹钢板",MID(F66,5,FIND("*",F66)-5)*D66*10^(-6)*2,0))*E66</f>
        <v>2.5871999999999997</v>
      </c>
      <c r="J66" s="83" t="str">
        <f t="shared" si="22"/>
        <v>花纹钢板6</v>
      </c>
      <c r="K66" s="84">
        <f t="shared" si="23"/>
        <v>64.80936</v>
      </c>
      <c r="L66" s="84">
        <f t="shared" si="24"/>
        <v>2.5871999999999997</v>
      </c>
    </row>
    <row r="67" spans="1:12" ht="15.75">
      <c r="A67" t="s">
        <v>72</v>
      </c>
      <c r="B67" s="64" t="s">
        <v>30</v>
      </c>
      <c r="C67" s="80" t="s">
        <v>71</v>
      </c>
      <c r="D67">
        <v>800</v>
      </c>
      <c r="E67">
        <v>21</v>
      </c>
      <c r="F67" s="68" t="str">
        <f t="shared" si="19"/>
        <v>花纹钢板140*6</v>
      </c>
      <c r="G67" s="69" t="str">
        <f t="shared" si="20"/>
        <v>花纹钢板6</v>
      </c>
      <c r="H67" s="70">
        <f>(IF(LEFT(G67,2)="钢板",MID(F67,2,FIND("*",F67)-2)*D67*MID(F67,FIND("*",F67)+1,2)*10^(-9)*7850,0)+IF(LEFT(G67,2)="钢管",PI()*((MID(F67,2,FIND("*",F67,2)-2)/2)^2-(MID(F67,2,FIND("*",F67,2)-2)/2-MID(F67,FIND("*",F67,2)+1,4))^2)*D67*10^(-9)*7850,0)+IF(LEFT(G67,2)="钢筋",ROUND(PI()*(MID(F67,2,3)/2)^2*7850*10^(-6),3)*10^(-3)*D67,0)+IF(LEFT(G67,4)="等边角钢",VLOOKUP(MID(F67,1,7),'数据库'!$A$2:$C$83,3,FALSE)*D67*10^(-3),0)+IF(LEFT(G67,5)="不等边角钢",VLOOKUP(MID(F67,1,11),'数据库'!$D$2:$F$64,3,FALSE)*D67*10^(-3),0)+IF(LEFT(G67,2)="槽钢",VLOOKUP(MID(F67,1,6),'数据库'!$G$2:$I$31,3,FALSE)*D67*10^(-3),0)+IF(LEFT(G67,3)="工字钢",VLOOKUP(LEFT(F67,5),'数据库'!$J$2:$L$35,3,FALSE)*D67*10^(-3),0)+IF(LEFT(G67,3)="C型钢",VLOOKUP(LEFT(F67,14),'数据库'!$M$2:$O$30,3,FALSE)*D67*10^(-3),0)+IF(LEFT(G67,3)="H型钢",VLOOKUP(LEFT(F67,16),'数据库'!$P$2:$R$66,3,FALSE)*D67*10^(-3),0)+IF(LEFT(G67,4)="花纹钢板",VLOOKUP(LEFT(G67,7),'数据库'!$S$2:$T$11,2,FALSE)*MID(F67,5,FIND("*",F67,2)-5)*D67*10^(-6),0))*E67</f>
        <v>117.8352</v>
      </c>
      <c r="I67" s="70">
        <f>(IF(LEFT(G67,2)="钢板",MID(F67,2,FIND("*",F67)-2)*D67*10^(-6)*2,0)+IF(LEFT(G67,2)="钢管",PI()*MID(F67,2,FIND("*",F67)-2)*D67*10^(-6),0)+IF(LEFT(G67,2)="钢筋",PI()*MID(F67,2,3)*D67*10^(-6),0)+IF(LEFT(G67,4)="等边角钢",VLOOKUP(LEFT(F67,7),'数据库'!$A$2:$C$83,2,FALSE)*D67*10^(-3),0)+IF(LEFT(G67,5)="不等边角钢",VLOOKUP(LEFT(F67,11),'数据库'!$D$2:$F$66,2,FALSE)*D67*10^(-3),0)+IF(LEFT(G67,2)="槽钢",VLOOKUP(LEFT(F67,7),'数据库'!$G$2:$I$31,2,FALSE)*D67*10^(-3),0)+IF(LEFT(G67,3)="工字钢",VLOOKUP(LEFT(F67,5),'数据库'!$J$2:$L$35,2,FALSE)*D67*10^(-3))+IF(LEFT(G67,3)="C型钢",VLOOKUP(LEFT(F67,14),'数据库'!$M$2:$O$30,2,FALSE)*D67*10^(-3))+IF(LEFT(G67,3)="H型钢",VLOOKUP(LEFT(F67,16),'数据库'!$P$2:$R$66,2,FALSE)*D67*10^(-3))+IF(LEFT(G67,4)="花纹钢板",MID(F67,5,FIND("*",F67)-5)*D67*10^(-6)*2,0))*E67</f>
        <v>4.704</v>
      </c>
      <c r="J67" s="83" t="str">
        <f t="shared" si="22"/>
        <v>花纹钢板6</v>
      </c>
      <c r="K67" s="84">
        <f t="shared" si="23"/>
        <v>117.8352</v>
      </c>
      <c r="L67" s="84">
        <f t="shared" si="24"/>
        <v>4.704</v>
      </c>
    </row>
    <row r="68" spans="1:12" ht="15.75">
      <c r="A68" s="125">
        <v>6</v>
      </c>
      <c r="B68" s="64" t="s">
        <v>16</v>
      </c>
      <c r="C68" s="80" t="s">
        <v>56</v>
      </c>
      <c r="D68">
        <v>815</v>
      </c>
      <c r="E68">
        <v>15</v>
      </c>
      <c r="F68" s="68" t="str">
        <f t="shared" si="19"/>
        <v>—80*6</v>
      </c>
      <c r="G68" s="69" t="str">
        <f t="shared" si="20"/>
        <v>钢板6</v>
      </c>
      <c r="H68" s="70">
        <f>(IF(LEFT(G68,2)="钢板",MID(F68,2,FIND("*",F68)-2)*D68*MID(F68,FIND("*",F68)+1,2)*10^(-9)*7850,0)+IF(LEFT(G68,2)="钢管",PI()*((MID(F68,2,FIND("*",F68,2)-2)/2)^2-(MID(F68,2,FIND("*",F68,2)-2)/2-MID(F68,FIND("*",F68,2)+1,4))^2)*D68*10^(-9)*7850,0)+IF(LEFT(G68,2)="钢筋",ROUND(PI()*(MID(F68,2,3)/2)^2*7850*10^(-6),3)*10^(-3)*D68,0)+IF(LEFT(G68,4)="等边角钢",VLOOKUP(MID(F68,1,7),'数据库'!$A$2:$C$83,3,FALSE)*D68*10^(-3),0)+IF(LEFT(G68,5)="不等边角钢",VLOOKUP(MID(F68,1,11),'数据库'!$D$2:$F$64,3,FALSE)*D68*10^(-3),0)+IF(LEFT(G68,2)="槽钢",VLOOKUP(MID(F68,1,6),'数据库'!$G$2:$I$31,3,FALSE)*D68*10^(-3),0)+IF(LEFT(G68,3)="工字钢",VLOOKUP(LEFT(F68,5),'数据库'!$J$2:$L$35,3,FALSE)*D68*10^(-3),0)+IF(LEFT(G68,3)="C型钢",VLOOKUP(LEFT(F68,14),'数据库'!$M$2:$O$30,3,FALSE)*D68*10^(-3),0)+IF(LEFT(G68,3)="H型钢",VLOOKUP(LEFT(F68,16),'数据库'!$P$2:$R$66,3,FALSE)*D68*10^(-3),0)+IF(LEFT(G68,4)="花纹钢板",VLOOKUP(LEFT(G68,7),'数据库'!$S$2:$T$11,2,FALSE)*MID(F68,5,FIND("*",F68,2)-5)*D68*10^(-6),0))*E68</f>
        <v>46.0638</v>
      </c>
      <c r="I68" s="70">
        <f>(IF(LEFT(G68,2)="钢板",MID(F68,2,FIND("*",F68)-2)*D68*10^(-6)*2,0)+IF(LEFT(G68,2)="钢管",PI()*MID(F68,2,FIND("*",F68)-2)*D68*10^(-6),0)+IF(LEFT(G68,2)="钢筋",PI()*MID(F68,2,3)*D68*10^(-6),0)+IF(LEFT(G68,4)="等边角钢",VLOOKUP(LEFT(F68,7),'数据库'!$A$2:$C$83,2,FALSE)*D68*10^(-3),0)+IF(LEFT(G68,5)="不等边角钢",VLOOKUP(LEFT(F68,11),'数据库'!$D$2:$F$66,2,FALSE)*D68*10^(-3),0)+IF(LEFT(G68,2)="槽钢",VLOOKUP(LEFT(F68,7),'数据库'!$G$2:$I$31,2,FALSE)*D68*10^(-3),0)+IF(LEFT(G68,3)="工字钢",VLOOKUP(LEFT(F68,5),'数据库'!$J$2:$L$35,2,FALSE)*D68*10^(-3))+IF(LEFT(G68,3)="C型钢",VLOOKUP(LEFT(F68,14),'数据库'!$M$2:$O$30,2,FALSE)*D68*10^(-3))+IF(LEFT(G68,3)="H型钢",VLOOKUP(LEFT(F68,16),'数据库'!$P$2:$R$66,2,FALSE)*D68*10^(-3))+IF(LEFT(G68,4)="花纹钢板",MID(F68,5,FIND("*",F68)-5)*D68*10^(-6)*2,0))*E68</f>
        <v>1.9559999999999997</v>
      </c>
      <c r="J68" s="83" t="str">
        <f t="shared" si="22"/>
        <v>钢板6</v>
      </c>
      <c r="K68" s="84">
        <f t="shared" si="23"/>
        <v>46.0638</v>
      </c>
      <c r="L68" s="84">
        <f t="shared" si="24"/>
        <v>1.9559999999999997</v>
      </c>
    </row>
    <row r="69" spans="1:12" ht="15.75">
      <c r="A69" s="125"/>
      <c r="B69" s="64" t="s">
        <v>16</v>
      </c>
      <c r="C69" s="80" t="s">
        <v>51</v>
      </c>
      <c r="D69">
        <v>1320</v>
      </c>
      <c r="E69">
        <v>15</v>
      </c>
      <c r="F69" s="68" t="str">
        <f t="shared" si="19"/>
        <v>—150*6</v>
      </c>
      <c r="G69" s="69" t="str">
        <f t="shared" si="20"/>
        <v>钢板6</v>
      </c>
      <c r="H69" s="70">
        <f>(IF(LEFT(G69,2)="钢板",MID(F69,2,FIND("*",F69)-2)*D69*MID(F69,FIND("*",F69)+1,2)*10^(-9)*7850,0)+IF(LEFT(G69,2)="钢管",PI()*((MID(F69,2,FIND("*",F69,2)-2)/2)^2-(MID(F69,2,FIND("*",F69,2)-2)/2-MID(F69,FIND("*",F69,2)+1,4))^2)*D69*10^(-9)*7850,0)+IF(LEFT(G69,2)="钢筋",ROUND(PI()*(MID(F69,2,3)/2)^2*7850*10^(-6),3)*10^(-3)*D69,0)+IF(LEFT(G69,4)="等边角钢",VLOOKUP(MID(F69,1,7),'数据库'!$A$2:$C$83,3,FALSE)*D69*10^(-3),0)+IF(LEFT(G69,5)="不等边角钢",VLOOKUP(MID(F69,1,11),'数据库'!$D$2:$F$64,3,FALSE)*D69*10^(-3),0)+IF(LEFT(G69,2)="槽钢",VLOOKUP(MID(F69,1,6),'数据库'!$G$2:$I$31,3,FALSE)*D69*10^(-3),0)+IF(LEFT(G69,3)="工字钢",VLOOKUP(LEFT(F69,5),'数据库'!$J$2:$L$35,3,FALSE)*D69*10^(-3),0)+IF(LEFT(G69,3)="C型钢",VLOOKUP(LEFT(F69,14),'数据库'!$M$2:$O$30,3,FALSE)*D69*10^(-3),0)+IF(LEFT(G69,3)="H型钢",VLOOKUP(LEFT(F69,16),'数据库'!$P$2:$R$66,3,FALSE)*D69*10^(-3),0)+IF(LEFT(G69,4)="花纹钢板",VLOOKUP(LEFT(G69,7),'数据库'!$S$2:$T$11,2,FALSE)*MID(F69,5,FIND("*",F69,2)-5)*D69*10^(-6),0))*E69</f>
        <v>139.887</v>
      </c>
      <c r="I69" s="70">
        <f>(IF(LEFT(G69,2)="钢板",MID(F69,2,FIND("*",F69)-2)*D69*10^(-6)*2,0)+IF(LEFT(G69,2)="钢管",PI()*MID(F69,2,FIND("*",F69)-2)*D69*10^(-6),0)+IF(LEFT(G69,2)="钢筋",PI()*MID(F69,2,3)*D69*10^(-6),0)+IF(LEFT(G69,4)="等边角钢",VLOOKUP(LEFT(F69,7),'数据库'!$A$2:$C$83,2,FALSE)*D69*10^(-3),0)+IF(LEFT(G69,5)="不等边角钢",VLOOKUP(LEFT(F69,11),'数据库'!$D$2:$F$66,2,FALSE)*D69*10^(-3),0)+IF(LEFT(G69,2)="槽钢",VLOOKUP(LEFT(F69,7),'数据库'!$G$2:$I$31,2,FALSE)*D69*10^(-3),0)+IF(LEFT(G69,3)="工字钢",VLOOKUP(LEFT(F69,5),'数据库'!$J$2:$L$35,2,FALSE)*D69*10^(-3))+IF(LEFT(G69,3)="C型钢",VLOOKUP(LEFT(F69,14),'数据库'!$M$2:$O$30,2,FALSE)*D69*10^(-3))+IF(LEFT(G69,3)="H型钢",VLOOKUP(LEFT(F69,16),'数据库'!$P$2:$R$66,2,FALSE)*D69*10^(-3))+IF(LEFT(G69,4)="花纹钢板",MID(F69,5,FIND("*",F69)-5)*D69*10^(-6)*2,0))*E69</f>
        <v>5.9399999999999995</v>
      </c>
      <c r="J69" s="83" t="str">
        <f t="shared" si="22"/>
        <v>钢板6</v>
      </c>
      <c r="K69" s="84">
        <f t="shared" si="23"/>
        <v>139.887</v>
      </c>
      <c r="L69" s="84">
        <f t="shared" si="24"/>
        <v>5.9399999999999995</v>
      </c>
    </row>
    <row r="70" spans="1:12" ht="15.75">
      <c r="A70" s="125"/>
      <c r="B70" s="64" t="s">
        <v>16</v>
      </c>
      <c r="C70" s="80" t="s">
        <v>56</v>
      </c>
      <c r="D70">
        <v>315</v>
      </c>
      <c r="E70">
        <v>15</v>
      </c>
      <c r="F70" s="68" t="str">
        <f t="shared" si="19"/>
        <v>—80*6</v>
      </c>
      <c r="G70" s="69" t="str">
        <f t="shared" si="20"/>
        <v>钢板6</v>
      </c>
      <c r="H70" s="70">
        <f>(IF(LEFT(G70,2)="钢板",MID(F70,2,FIND("*",F70)-2)*D70*MID(F70,FIND("*",F70)+1,2)*10^(-9)*7850,0)+IF(LEFT(G70,2)="钢管",PI()*((MID(F70,2,FIND("*",F70,2)-2)/2)^2-(MID(F70,2,FIND("*",F70,2)-2)/2-MID(F70,FIND("*",F70,2)+1,4))^2)*D70*10^(-9)*7850,0)+IF(LEFT(G70,2)="钢筋",ROUND(PI()*(MID(F70,2,3)/2)^2*7850*10^(-6),3)*10^(-3)*D70,0)+IF(LEFT(G70,4)="等边角钢",VLOOKUP(MID(F70,1,7),'数据库'!$A$2:$C$83,3,FALSE)*D70*10^(-3),0)+IF(LEFT(G70,5)="不等边角钢",VLOOKUP(MID(F70,1,11),'数据库'!$D$2:$F$64,3,FALSE)*D70*10^(-3),0)+IF(LEFT(G70,2)="槽钢",VLOOKUP(MID(F70,1,6),'数据库'!$G$2:$I$31,3,FALSE)*D70*10^(-3),0)+IF(LEFT(G70,3)="工字钢",VLOOKUP(LEFT(F70,5),'数据库'!$J$2:$L$35,3,FALSE)*D70*10^(-3),0)+IF(LEFT(G70,3)="C型钢",VLOOKUP(LEFT(F70,14),'数据库'!$M$2:$O$30,3,FALSE)*D70*10^(-3),0)+IF(LEFT(G70,3)="H型钢",VLOOKUP(LEFT(F70,16),'数据库'!$P$2:$R$66,3,FALSE)*D70*10^(-3),0)+IF(LEFT(G70,4)="花纹钢板",VLOOKUP(LEFT(G70,7),'数据库'!$S$2:$T$11,2,FALSE)*MID(F70,5,FIND("*",F70,2)-5)*D70*10^(-6),0))*E70</f>
        <v>17.803800000000003</v>
      </c>
      <c r="I70" s="70">
        <f>(IF(LEFT(G70,2)="钢板",MID(F70,2,FIND("*",F70)-2)*D70*10^(-6)*2,0)+IF(LEFT(G70,2)="钢管",PI()*MID(F70,2,FIND("*",F70)-2)*D70*10^(-6),0)+IF(LEFT(G70,2)="钢筋",PI()*MID(F70,2,3)*D70*10^(-6),0)+IF(LEFT(G70,4)="等边角钢",VLOOKUP(LEFT(F70,7),'数据库'!$A$2:$C$83,2,FALSE)*D70*10^(-3),0)+IF(LEFT(G70,5)="不等边角钢",VLOOKUP(LEFT(F70,11),'数据库'!$D$2:$F$66,2,FALSE)*D70*10^(-3),0)+IF(LEFT(G70,2)="槽钢",VLOOKUP(LEFT(F70,7),'数据库'!$G$2:$I$31,2,FALSE)*D70*10^(-3),0)+IF(LEFT(G70,3)="工字钢",VLOOKUP(LEFT(F70,5),'数据库'!$J$2:$L$35,2,FALSE)*D70*10^(-3))+IF(LEFT(G70,3)="C型钢",VLOOKUP(LEFT(F70,14),'数据库'!$M$2:$O$30,2,FALSE)*D70*10^(-3))+IF(LEFT(G70,3)="H型钢",VLOOKUP(LEFT(F70,16),'数据库'!$P$2:$R$66,2,FALSE)*D70*10^(-3))+IF(LEFT(G70,4)="花纹钢板",MID(F70,5,FIND("*",F70)-5)*D70*10^(-6)*2,0))*E70</f>
        <v>0.756</v>
      </c>
      <c r="J70" s="83" t="str">
        <f t="shared" si="22"/>
        <v>钢板6</v>
      </c>
      <c r="K70" s="84">
        <f t="shared" si="23"/>
        <v>17.803800000000003</v>
      </c>
      <c r="L70" s="84">
        <f t="shared" si="24"/>
        <v>0.756</v>
      </c>
    </row>
    <row r="71" spans="1:12" ht="15.75">
      <c r="A71" t="s">
        <v>73</v>
      </c>
      <c r="B71" s="64" t="s">
        <v>23</v>
      </c>
      <c r="C71" s="80">
        <v>12.6</v>
      </c>
      <c r="D71">
        <v>3170</v>
      </c>
      <c r="E71">
        <v>10</v>
      </c>
      <c r="F71" s="68" t="str">
        <f t="shared" si="19"/>
        <v>［12.6</v>
      </c>
      <c r="G71" s="69" t="str">
        <f t="shared" si="20"/>
        <v>槽钢</v>
      </c>
      <c r="H71" s="70">
        <f>(IF(LEFT(G71,2)="钢板",MID(F71,2,FIND("*",F71)-2)*D71*MID(F71,FIND("*",F71)+1,2)*10^(-9)*7850,0)+IF(LEFT(G71,2)="钢管",PI()*((MID(F71,2,FIND("*",F71,2)-2)/2)^2-(MID(F71,2,FIND("*",F71,2)-2)/2-MID(F71,FIND("*",F71,2)+1,4))^2)*D71*10^(-9)*7850,0)+IF(LEFT(G71,2)="钢筋",ROUND(PI()*(MID(F71,2,3)/2)^2*7850*10^(-6),3)*10^(-3)*D71,0)+IF(LEFT(G71,4)="等边角钢",VLOOKUP(MID(F71,1,7),'数据库'!$A$2:$C$83,3,FALSE)*D71*10^(-3),0)+IF(LEFT(G71,5)="不等边角钢",VLOOKUP(MID(F71,1,11),'数据库'!$D$2:$F$64,3,FALSE)*D71*10^(-3),0)+IF(LEFT(G71,2)="槽钢",VLOOKUP(MID(F71,1,6),'数据库'!$G$2:$I$31,3,FALSE)*D71*10^(-3),0)+IF(LEFT(G71,3)="工字钢",VLOOKUP(LEFT(F71,5),'数据库'!$J$2:$L$35,3,FALSE)*D71*10^(-3),0)+IF(LEFT(G71,3)="C型钢",VLOOKUP(LEFT(F71,14),'数据库'!$M$2:$O$30,3,FALSE)*D71*10^(-3),0)+IF(LEFT(G71,3)="H型钢",VLOOKUP(LEFT(F71,16),'数据库'!$P$2:$R$66,3,FALSE)*D71*10^(-3),0)+IF(LEFT(G71,4)="花纹钢板",VLOOKUP(LEFT(G71,7),'数据库'!$S$2:$T$11,2,FALSE)*MID(F71,5,FIND("*",F71,2)-5)*D71*10^(-6),0))*E71</f>
        <v>390.4806</v>
      </c>
      <c r="I71" s="70">
        <f>(IF(LEFT(G71,2)="钢板",MID(F71,2,FIND("*",F71)-2)*D71*10^(-6)*2,0)+IF(LEFT(G71,2)="钢管",PI()*MID(F71,2,FIND("*",F71)-2)*D71*10^(-6),0)+IF(LEFT(G71,2)="钢筋",PI()*MID(F71,2,3)*D71*10^(-6),0)+IF(LEFT(G71,4)="等边角钢",VLOOKUP(LEFT(F71,7),'数据库'!$A$2:$C$83,2,FALSE)*D71*10^(-3),0)+IF(LEFT(G71,5)="不等边角钢",VLOOKUP(LEFT(F71,11),'数据库'!$D$2:$F$66,2,FALSE)*D71*10^(-3),0)+IF(LEFT(G71,2)="槽钢",VLOOKUP(LEFT(F71,7),'数据库'!$G$2:$I$31,2,FALSE)*D71*10^(-3),0)+IF(LEFT(G71,3)="工字钢",VLOOKUP(LEFT(F71,5),'数据库'!$J$2:$L$35,2,FALSE)*D71*10^(-3))+IF(LEFT(G71,3)="C型钢",VLOOKUP(LEFT(F71,14),'数据库'!$M$2:$O$30,2,FALSE)*D71*10^(-3))+IF(LEFT(G71,3)="H型钢",VLOOKUP(LEFT(F71,16),'数据库'!$P$2:$R$66,2,FALSE)*D71*10^(-3))+IF(LEFT(G71,4)="花纹钢板",MID(F71,5,FIND("*",F71)-5)*D71*10^(-6)*2,0))*E71</f>
        <v>13.7895</v>
      </c>
      <c r="J71" s="83" t="str">
        <f t="shared" si="22"/>
        <v>槽钢</v>
      </c>
      <c r="K71" s="84">
        <f t="shared" si="23"/>
        <v>390.4806</v>
      </c>
      <c r="L71" s="84">
        <f t="shared" si="24"/>
        <v>13.7895</v>
      </c>
    </row>
    <row r="72" spans="1:12" ht="15.75">
      <c r="A72" t="s">
        <v>73</v>
      </c>
      <c r="B72" s="64" t="s">
        <v>16</v>
      </c>
      <c r="C72" s="80" t="s">
        <v>74</v>
      </c>
      <c r="D72">
        <v>2000</v>
      </c>
      <c r="E72">
        <v>21</v>
      </c>
      <c r="F72" s="68" t="str">
        <f t="shared" si="19"/>
        <v>—200*10</v>
      </c>
      <c r="G72" s="69" t="str">
        <f t="shared" si="20"/>
        <v>钢板10</v>
      </c>
      <c r="H72" s="70">
        <f>(IF(LEFT(G72,2)="钢板",MID(F72,2,FIND("*",F72)-2)*D72*MID(F72,FIND("*",F72)+1,2)*10^(-9)*7850,0)+IF(LEFT(G72,2)="钢管",PI()*((MID(F72,2,FIND("*",F72,2)-2)/2)^2-(MID(F72,2,FIND("*",F72,2)-2)/2-MID(F72,FIND("*",F72,2)+1,4))^2)*D72*10^(-9)*7850,0)+IF(LEFT(G72,2)="钢筋",ROUND(PI()*(MID(F72,2,3)/2)^2*7850*10^(-6),3)*10^(-3)*D72,0)+IF(LEFT(G72,4)="等边角钢",VLOOKUP(MID(F72,1,7),'数据库'!$A$2:$C$83,3,FALSE)*D72*10^(-3),0)+IF(LEFT(G72,5)="不等边角钢",VLOOKUP(MID(F72,1,11),'数据库'!$D$2:$F$64,3,FALSE)*D72*10^(-3),0)+IF(LEFT(G72,2)="槽钢",VLOOKUP(MID(F72,1,6),'数据库'!$G$2:$I$31,3,FALSE)*D72*10^(-3),0)+IF(LEFT(G72,3)="工字钢",VLOOKUP(LEFT(F72,5),'数据库'!$J$2:$L$35,3,FALSE)*D72*10^(-3),0)+IF(LEFT(G72,3)="C型钢",VLOOKUP(LEFT(F72,14),'数据库'!$M$2:$O$30,3,FALSE)*D72*10^(-3),0)+IF(LEFT(G72,3)="H型钢",VLOOKUP(LEFT(F72,16),'数据库'!$P$2:$R$66,3,FALSE)*D72*10^(-3),0)+IF(LEFT(G72,4)="花纹钢板",VLOOKUP(LEFT(G72,7),'数据库'!$S$2:$T$11,2,FALSE)*MID(F72,5,FIND("*",F72,2)-5)*D72*10^(-6),0))*E72</f>
        <v>659.4000000000001</v>
      </c>
      <c r="I72" s="70">
        <f>(IF(LEFT(G72,2)="钢板",MID(F72,2,FIND("*",F72)-2)*D72*10^(-6)*2,0)+IF(LEFT(G72,2)="钢管",PI()*MID(F72,2,FIND("*",F72)-2)*D72*10^(-6),0)+IF(LEFT(G72,2)="钢筋",PI()*MID(F72,2,3)*D72*10^(-6),0)+IF(LEFT(G72,4)="等边角钢",VLOOKUP(LEFT(F72,7),'数据库'!$A$2:$C$83,2,FALSE)*D72*10^(-3),0)+IF(LEFT(G72,5)="不等边角钢",VLOOKUP(LEFT(F72,11),'数据库'!$D$2:$F$66,2,FALSE)*D72*10^(-3),0)+IF(LEFT(G72,2)="槽钢",VLOOKUP(LEFT(F72,7),'数据库'!$G$2:$I$31,2,FALSE)*D72*10^(-3),0)+IF(LEFT(G72,3)="工字钢",VLOOKUP(LEFT(F72,5),'数据库'!$J$2:$L$35,2,FALSE)*D72*10^(-3))+IF(LEFT(G72,3)="C型钢",VLOOKUP(LEFT(F72,14),'数据库'!$M$2:$O$30,2,FALSE)*D72*10^(-3))+IF(LEFT(G72,3)="H型钢",VLOOKUP(LEFT(F72,16),'数据库'!$P$2:$R$66,2,FALSE)*D72*10^(-3))+IF(LEFT(G72,4)="花纹钢板",MID(F72,5,FIND("*",F72)-5)*D72*10^(-6)*2,0))*E72</f>
        <v>16.799999999999997</v>
      </c>
      <c r="J72" s="83" t="str">
        <f t="shared" si="22"/>
        <v>钢板10</v>
      </c>
      <c r="K72" s="84">
        <f t="shared" si="23"/>
        <v>659.4000000000001</v>
      </c>
      <c r="L72" s="84">
        <f t="shared" si="24"/>
        <v>16.799999999999997</v>
      </c>
    </row>
    <row r="73" spans="2:12" ht="15.75">
      <c r="B73" s="64" t="s">
        <v>23</v>
      </c>
      <c r="C73" s="80">
        <v>10</v>
      </c>
      <c r="D73">
        <v>3170</v>
      </c>
      <c r="E73">
        <v>2</v>
      </c>
      <c r="F73" s="68" t="str">
        <f t="shared" si="19"/>
        <v>［10</v>
      </c>
      <c r="G73" s="69" t="str">
        <f t="shared" si="20"/>
        <v>槽钢</v>
      </c>
      <c r="H73" s="70">
        <f>(IF(LEFT(G73,2)="钢板",MID(F73,2,FIND("*",F73)-2)*D73*MID(F73,FIND("*",F73)+1,2)*10^(-9)*7850,0)+IF(LEFT(G73,2)="钢管",PI()*((MID(F73,2,FIND("*",F73,2)-2)/2)^2-(MID(F73,2,FIND("*",F73,2)-2)/2-MID(F73,FIND("*",F73,2)+1,4))^2)*D73*10^(-9)*7850,0)+IF(LEFT(G73,2)="钢筋",ROUND(PI()*(MID(F73,2,3)/2)^2*7850*10^(-6),3)*10^(-3)*D73,0)+IF(LEFT(G73,4)="等边角钢",VLOOKUP(MID(F73,1,7),'数据库'!$A$2:$C$83,3,FALSE)*D73*10^(-3),0)+IF(LEFT(G73,5)="不等边角钢",VLOOKUP(MID(F73,1,11),'数据库'!$D$2:$F$64,3,FALSE)*D73*10^(-3),0)+IF(LEFT(G73,2)="槽钢",VLOOKUP(MID(F73,1,6),'数据库'!$G$2:$I$31,3,FALSE)*D73*10^(-3),0)+IF(LEFT(G73,3)="工字钢",VLOOKUP(LEFT(F73,5),'数据库'!$J$2:$L$35,3,FALSE)*D73*10^(-3),0)+IF(LEFT(G73,3)="C型钢",VLOOKUP(LEFT(F73,14),'数据库'!$M$2:$O$30,3,FALSE)*D73*10^(-3),0)+IF(LEFT(G73,3)="H型钢",VLOOKUP(LEFT(F73,16),'数据库'!$P$2:$R$66,3,FALSE)*D73*10^(-3),0)+IF(LEFT(G73,4)="花纹钢板",VLOOKUP(LEFT(G73,7),'数据库'!$S$2:$T$11,2,FALSE)*MID(F73,5,FIND("*",F73,2)-5)*D73*10^(-6),0))*E73</f>
        <v>63.444379999999995</v>
      </c>
      <c r="I73" s="70">
        <f>(IF(LEFT(G73,2)="钢板",MID(F73,2,FIND("*",F73)-2)*D73*10^(-6)*2,0)+IF(LEFT(G73,2)="钢管",PI()*MID(F73,2,FIND("*",F73)-2)*D73*10^(-6),0)+IF(LEFT(G73,2)="钢筋",PI()*MID(F73,2,3)*D73*10^(-6),0)+IF(LEFT(G73,4)="等边角钢",VLOOKUP(LEFT(F73,7),'数据库'!$A$2:$C$83,2,FALSE)*D73*10^(-3),0)+IF(LEFT(G73,5)="不等边角钢",VLOOKUP(LEFT(F73,11),'数据库'!$D$2:$F$66,2,FALSE)*D73*10^(-3),0)+IF(LEFT(G73,2)="槽钢",VLOOKUP(LEFT(F73,7),'数据库'!$G$2:$I$31,2,FALSE)*D73*10^(-3),0)+IF(LEFT(G73,3)="工字钢",VLOOKUP(LEFT(F73,5),'数据库'!$J$2:$L$35,2,FALSE)*D73*10^(-3))+IF(LEFT(G73,3)="C型钢",VLOOKUP(LEFT(F73,14),'数据库'!$M$2:$O$30,2,FALSE)*D73*10^(-3))+IF(LEFT(G73,3)="H型钢",VLOOKUP(LEFT(F73,16),'数据库'!$P$2:$R$66,2,FALSE)*D73*10^(-3))+IF(LEFT(G73,4)="花纹钢板",MID(F73,5,FIND("*",F73)-5)*D73*10^(-6)*2,0))*E73</f>
        <v>2.3128319999999998</v>
      </c>
      <c r="J73" s="83" t="str">
        <f t="shared" si="22"/>
        <v>槽钢</v>
      </c>
      <c r="K73" s="84">
        <f t="shared" si="23"/>
        <v>63.444379999999995</v>
      </c>
      <c r="L73" s="84">
        <f t="shared" si="24"/>
        <v>2.3128319999999998</v>
      </c>
    </row>
    <row r="74" spans="2:12" ht="15.75">
      <c r="B74" s="64" t="s">
        <v>18</v>
      </c>
      <c r="C74" s="80" t="s">
        <v>75</v>
      </c>
      <c r="D74">
        <v>6000</v>
      </c>
      <c r="E74">
        <v>8</v>
      </c>
      <c r="F74" s="68" t="str">
        <f t="shared" si="19"/>
        <v>φ1114*5</v>
      </c>
      <c r="G74" s="69" t="str">
        <f t="shared" si="20"/>
        <v>钢管</v>
      </c>
      <c r="H74" s="70">
        <f>(IF(LEFT(G74,2)="钢板",MID(F74,2,FIND("*",F74)-2)*D74*MID(F74,FIND("*",F74)+1,2)*10^(-9)*7850,0)+IF(LEFT(G74,2)="钢管",PI()*((MID(F74,2,FIND("*",F74,2)-2)/2)^2-(MID(F74,2,FIND("*",F74,2)-2)/2-MID(F74,FIND("*",F74,2)+1,4))^2)*D74*10^(-9)*7850,0)+IF(LEFT(G74,2)="钢筋",ROUND(PI()*(MID(F74,2,3)/2)^2*7850*10^(-6),3)*10^(-3)*D74,0)+IF(LEFT(G74,4)="等边角钢",VLOOKUP(MID(F74,1,7),'数据库'!$A$2:$C$83,3,FALSE)*D74*10^(-3),0)+IF(LEFT(G74,5)="不等边角钢",VLOOKUP(MID(F74,1,11),'数据库'!$D$2:$F$64,3,FALSE)*D74*10^(-3),0)+IF(LEFT(G74,2)="槽钢",VLOOKUP(MID(F74,1,6),'数据库'!$G$2:$I$31,3,FALSE)*D74*10^(-3),0)+IF(LEFT(G74,3)="工字钢",VLOOKUP(LEFT(F74,5),'数据库'!$J$2:$L$35,3,FALSE)*D74*10^(-3),0)+IF(LEFT(G74,3)="C型钢",VLOOKUP(LEFT(F74,14),'数据库'!$M$2:$O$30,3,FALSE)*D74*10^(-3),0)+IF(LEFT(G74,3)="H型钢",VLOOKUP(LEFT(F74,16),'数据库'!$P$2:$R$66,3,FALSE)*D74*10^(-3),0)+IF(LEFT(G74,4)="花纹钢板",VLOOKUP(LEFT(G74,7),'数据库'!$S$2:$T$11,2,FALSE)*MID(F74,5,FIND("*",F74,2)-5)*D74*10^(-6),0))*E74</f>
        <v>6563.905460333756</v>
      </c>
      <c r="I74" s="70">
        <f>(IF(LEFT(G74,2)="钢板",MID(F74,2,FIND("*",F74)-2)*D74*10^(-6)*2,0)+IF(LEFT(G74,2)="钢管",PI()*MID(F74,2,FIND("*",F74)-2)*D74*10^(-6),0)+IF(LEFT(G74,2)="钢筋",PI()*MID(F74,2,3)*D74*10^(-6),0)+IF(LEFT(G74,4)="等边角钢",VLOOKUP(LEFT(F74,7),'数据库'!$A$2:$C$83,2,FALSE)*D74*10^(-3),0)+IF(LEFT(G74,5)="不等边角钢",VLOOKUP(LEFT(F74,11),'数据库'!$D$2:$F$66,2,FALSE)*D74*10^(-3),0)+IF(LEFT(G74,2)="槽钢",VLOOKUP(LEFT(F74,7),'数据库'!$G$2:$I$31,2,FALSE)*D74*10^(-3),0)+IF(LEFT(G74,3)="工字钢",VLOOKUP(LEFT(F74,5),'数据库'!$J$2:$L$35,2,FALSE)*D74*10^(-3))+IF(LEFT(G74,3)="C型钢",VLOOKUP(LEFT(F74,14),'数据库'!$M$2:$O$30,2,FALSE)*D74*10^(-3))+IF(LEFT(G74,3)="H型钢",VLOOKUP(LEFT(F74,16),'数据库'!$P$2:$R$66,2,FALSE)*D74*10^(-3))+IF(LEFT(G74,4)="花纹钢板",MID(F74,5,FIND("*",F74)-5)*D74*10^(-6)*2,0))*E74</f>
        <v>167.9872423727534</v>
      </c>
      <c r="J74" s="83" t="str">
        <f t="shared" si="22"/>
        <v>钢管</v>
      </c>
      <c r="K74" s="84">
        <f t="shared" si="23"/>
        <v>6563.905460333756</v>
      </c>
      <c r="L74" s="84">
        <f t="shared" si="24"/>
        <v>167.9872423727534</v>
      </c>
    </row>
    <row r="75" spans="2:12" ht="15.75">
      <c r="B75" s="64" t="s">
        <v>28</v>
      </c>
      <c r="C75" s="80" t="s">
        <v>76</v>
      </c>
      <c r="D75">
        <v>3170</v>
      </c>
      <c r="E75">
        <v>2</v>
      </c>
      <c r="F75" s="68" t="str">
        <f t="shared" si="19"/>
        <v>HW150*150*7*10</v>
      </c>
      <c r="G75" s="69" t="str">
        <f t="shared" si="20"/>
        <v>H型钢</v>
      </c>
      <c r="H75" s="70">
        <f>(IF(LEFT(G75,2)="钢板",MID(F75,2,FIND("*",F75)-2)*D75*MID(F75,FIND("*",F75)+1,2)*10^(-9)*7850,0)+IF(LEFT(G75,2)="钢管",PI()*((MID(F75,2,FIND("*",F75,2)-2)/2)^2-(MID(F75,2,FIND("*",F75,2)-2)/2-MID(F75,FIND("*",F75,2)+1,4))^2)*D75*10^(-9)*7850,0)+IF(LEFT(G75,2)="钢筋",ROUND(PI()*(MID(F75,2,3)/2)^2*7850*10^(-6),3)*10^(-3)*D75,0)+IF(LEFT(G75,4)="等边角钢",VLOOKUP(MID(F75,1,7),'数据库'!$A$2:$C$83,3,FALSE)*D75*10^(-3),0)+IF(LEFT(G75,5)="不等边角钢",VLOOKUP(MID(F75,1,11),'数据库'!$D$2:$F$64,3,FALSE)*D75*10^(-3),0)+IF(LEFT(G75,2)="槽钢",VLOOKUP(MID(F75,1,6),'数据库'!$G$2:$I$31,3,FALSE)*D75*10^(-3),0)+IF(LEFT(G75,3)="工字钢",VLOOKUP(LEFT(F75,5),'数据库'!$J$2:$L$35,3,FALSE)*D75*10^(-3),0)+IF(LEFT(G75,3)="C型钢",VLOOKUP(LEFT(F75,14),'数据库'!$M$2:$O$30,3,FALSE)*D75*10^(-3),0)+IF(LEFT(G75,3)="H型钢",VLOOKUP(LEFT(F75,16),'数据库'!$P$2:$R$66,3,FALSE)*D75*10^(-3),0)+IF(LEFT(G75,4)="花纹钢板",VLOOKUP(LEFT(G75,7),'数据库'!$S$2:$T$11,2,FALSE)*MID(F75,5,FIND("*",F75,2)-5)*D75*10^(-6),0))*E75</f>
        <v>202.246</v>
      </c>
      <c r="I75" s="70">
        <f>(IF(LEFT(G75,2)="钢板",MID(F75,2,FIND("*",F75)-2)*D75*10^(-6)*2,0)+IF(LEFT(G75,2)="钢管",PI()*MID(F75,2,FIND("*",F75)-2)*D75*10^(-6),0)+IF(LEFT(G75,2)="钢筋",PI()*MID(F75,2,3)*D75*10^(-6),0)+IF(LEFT(G75,4)="等边角钢",VLOOKUP(LEFT(F75,7),'数据库'!$A$2:$C$83,2,FALSE)*D75*10^(-3),0)+IF(LEFT(G75,5)="不等边角钢",VLOOKUP(LEFT(F75,11),'数据库'!$D$2:$F$66,2,FALSE)*D75*10^(-3),0)+IF(LEFT(G75,2)="槽钢",VLOOKUP(LEFT(F75,7),'数据库'!$G$2:$I$31,2,FALSE)*D75*10^(-3),0)+IF(LEFT(G75,3)="工字钢",VLOOKUP(LEFT(F75,5),'数据库'!$J$2:$L$35,2,FALSE)*D75*10^(-3))+IF(LEFT(G75,3)="C型钢",VLOOKUP(LEFT(F75,14),'数据库'!$M$2:$O$30,2,FALSE)*D75*10^(-3))+IF(LEFT(G75,3)="H型钢",VLOOKUP(LEFT(F75,16),'数据库'!$P$2:$R$66,2,FALSE)*D75*10^(-3))+IF(LEFT(G75,4)="花纹钢板",MID(F75,5,FIND("*",F75)-5)*D75*10^(-6)*2,0))*E75</f>
        <v>5.475858000000001</v>
      </c>
      <c r="J75" s="83" t="str">
        <f t="shared" si="22"/>
        <v>H型钢</v>
      </c>
      <c r="K75" s="84">
        <f t="shared" si="23"/>
        <v>202.246</v>
      </c>
      <c r="L75" s="84">
        <f t="shared" si="24"/>
        <v>5.475858000000001</v>
      </c>
    </row>
    <row r="76" spans="2:12" ht="15.75">
      <c r="B76" s="64" t="s">
        <v>23</v>
      </c>
      <c r="C76" s="80">
        <v>10</v>
      </c>
      <c r="D76">
        <v>3170</v>
      </c>
      <c r="E76">
        <v>2</v>
      </c>
      <c r="F76" s="68" t="str">
        <f t="shared" si="19"/>
        <v>［10</v>
      </c>
      <c r="G76" s="69" t="str">
        <f t="shared" si="20"/>
        <v>槽钢</v>
      </c>
      <c r="H76" s="70">
        <f>(IF(LEFT(G76,2)="钢板",MID(F76,2,FIND("*",F76)-2)*D76*MID(F76,FIND("*",F76)+1,2)*10^(-9)*7850,0)+IF(LEFT(G76,2)="钢管",PI()*((MID(F76,2,FIND("*",F76,2)-2)/2)^2-(MID(F76,2,FIND("*",F76,2)-2)/2-MID(F76,FIND("*",F76,2)+1,4))^2)*D76*10^(-9)*7850,0)+IF(LEFT(G76,2)="钢筋",ROUND(PI()*(MID(F76,2,3)/2)^2*7850*10^(-6),3)*10^(-3)*D76,0)+IF(LEFT(G76,4)="等边角钢",VLOOKUP(MID(F76,1,7),'数据库'!$A$2:$C$83,3,FALSE)*D76*10^(-3),0)+IF(LEFT(G76,5)="不等边角钢",VLOOKUP(MID(F76,1,11),'数据库'!$D$2:$F$64,3,FALSE)*D76*10^(-3),0)+IF(LEFT(G76,2)="槽钢",VLOOKUP(MID(F76,1,6),'数据库'!$G$2:$I$31,3,FALSE)*D76*10^(-3),0)+IF(LEFT(G76,3)="工字钢",VLOOKUP(LEFT(F76,5),'数据库'!$J$2:$L$35,3,FALSE)*D76*10^(-3),0)+IF(LEFT(G76,3)="C型钢",VLOOKUP(LEFT(F76,14),'数据库'!$M$2:$O$30,3,FALSE)*D76*10^(-3),0)+IF(LEFT(G76,3)="H型钢",VLOOKUP(LEFT(F76,16),'数据库'!$P$2:$R$66,3,FALSE)*D76*10^(-3),0)+IF(LEFT(G76,4)="花纹钢板",VLOOKUP(LEFT(G76,7),'数据库'!$S$2:$T$11,2,FALSE)*MID(F76,5,FIND("*",F76,2)-5)*D76*10^(-6),0))*E76</f>
        <v>63.444379999999995</v>
      </c>
      <c r="I76" s="70">
        <f>(IF(LEFT(G76,2)="钢板",MID(F76,2,FIND("*",F76)-2)*D76*10^(-6)*2,0)+IF(LEFT(G76,2)="钢管",PI()*MID(F76,2,FIND("*",F76)-2)*D76*10^(-6),0)+IF(LEFT(G76,2)="钢筋",PI()*MID(F76,2,3)*D76*10^(-6),0)+IF(LEFT(G76,4)="等边角钢",VLOOKUP(LEFT(F76,7),'数据库'!$A$2:$C$83,2,FALSE)*D76*10^(-3),0)+IF(LEFT(G76,5)="不等边角钢",VLOOKUP(LEFT(F76,11),'数据库'!$D$2:$F$66,2,FALSE)*D76*10^(-3),0)+IF(LEFT(G76,2)="槽钢",VLOOKUP(LEFT(F76,7),'数据库'!$G$2:$I$31,2,FALSE)*D76*10^(-3),0)+IF(LEFT(G76,3)="工字钢",VLOOKUP(LEFT(F76,5),'数据库'!$J$2:$L$35,2,FALSE)*D76*10^(-3))+IF(LEFT(G76,3)="C型钢",VLOOKUP(LEFT(F76,14),'数据库'!$M$2:$O$30,2,FALSE)*D76*10^(-3))+IF(LEFT(G76,3)="H型钢",VLOOKUP(LEFT(F76,16),'数据库'!$P$2:$R$66,2,FALSE)*D76*10^(-3))+IF(LEFT(G76,4)="花纹钢板",MID(F76,5,FIND("*",F76)-5)*D76*10^(-6)*2,0))*E76</f>
        <v>2.3128319999999998</v>
      </c>
      <c r="J76" s="83" t="str">
        <f t="shared" si="22"/>
        <v>槽钢</v>
      </c>
      <c r="K76" s="84">
        <f t="shared" si="23"/>
        <v>63.444379999999995</v>
      </c>
      <c r="L76" s="84">
        <f t="shared" si="24"/>
        <v>2.3128319999999998</v>
      </c>
    </row>
    <row r="77" spans="2:12" ht="15.75">
      <c r="B77" s="64" t="s">
        <v>23</v>
      </c>
      <c r="C77" s="80">
        <v>10</v>
      </c>
      <c r="D77">
        <v>3170</v>
      </c>
      <c r="E77">
        <v>2</v>
      </c>
      <c r="F77" s="68" t="str">
        <f t="shared" si="19"/>
        <v>［10</v>
      </c>
      <c r="G77" s="69" t="str">
        <f t="shared" si="20"/>
        <v>槽钢</v>
      </c>
      <c r="H77" s="70">
        <f>(IF(LEFT(G77,2)="钢板",MID(F77,2,FIND("*",F77)-2)*D77*MID(F77,FIND("*",F77)+1,2)*10^(-9)*7850,0)+IF(LEFT(G77,2)="钢管",PI()*((MID(F77,2,FIND("*",F77,2)-2)/2)^2-(MID(F77,2,FIND("*",F77,2)-2)/2-MID(F77,FIND("*",F77,2)+1,4))^2)*D77*10^(-9)*7850,0)+IF(LEFT(G77,2)="钢筋",ROUND(PI()*(MID(F77,2,3)/2)^2*7850*10^(-6),3)*10^(-3)*D77,0)+IF(LEFT(G77,4)="等边角钢",VLOOKUP(MID(F77,1,7),'数据库'!$A$2:$C$83,3,FALSE)*D77*10^(-3),0)+IF(LEFT(G77,5)="不等边角钢",VLOOKUP(MID(F77,1,11),'数据库'!$D$2:$F$64,3,FALSE)*D77*10^(-3),0)+IF(LEFT(G77,2)="槽钢",VLOOKUP(MID(F77,1,6),'数据库'!$G$2:$I$31,3,FALSE)*D77*10^(-3),0)+IF(LEFT(G77,3)="工字钢",VLOOKUP(LEFT(F77,5),'数据库'!$J$2:$L$35,3,FALSE)*D77*10^(-3),0)+IF(LEFT(G77,3)="C型钢",VLOOKUP(LEFT(F77,14),'数据库'!$M$2:$O$30,3,FALSE)*D77*10^(-3),0)+IF(LEFT(G77,3)="H型钢",VLOOKUP(LEFT(F77,16),'数据库'!$P$2:$R$66,3,FALSE)*D77*10^(-3),0)+IF(LEFT(G77,4)="花纹钢板",VLOOKUP(LEFT(G77,7),'数据库'!$S$2:$T$11,2,FALSE)*MID(F77,5,FIND("*",F77,2)-5)*D77*10^(-6),0))*E77</f>
        <v>63.444379999999995</v>
      </c>
      <c r="I77" s="70">
        <f>(IF(LEFT(G77,2)="钢板",MID(F77,2,FIND("*",F77)-2)*D77*10^(-6)*2,0)+IF(LEFT(G77,2)="钢管",PI()*MID(F77,2,FIND("*",F77)-2)*D77*10^(-6),0)+IF(LEFT(G77,2)="钢筋",PI()*MID(F77,2,3)*D77*10^(-6),0)+IF(LEFT(G77,4)="等边角钢",VLOOKUP(LEFT(F77,7),'数据库'!$A$2:$C$83,2,FALSE)*D77*10^(-3),0)+IF(LEFT(G77,5)="不等边角钢",VLOOKUP(LEFT(F77,11),'数据库'!$D$2:$F$66,2,FALSE)*D77*10^(-3),0)+IF(LEFT(G77,2)="槽钢",VLOOKUP(LEFT(F77,7),'数据库'!$G$2:$I$31,2,FALSE)*D77*10^(-3),0)+IF(LEFT(G77,3)="工字钢",VLOOKUP(LEFT(F77,5),'数据库'!$J$2:$L$35,2,FALSE)*D77*10^(-3))+IF(LEFT(G77,3)="C型钢",VLOOKUP(LEFT(F77,14),'数据库'!$M$2:$O$30,2,FALSE)*D77*10^(-3))+IF(LEFT(G77,3)="H型钢",VLOOKUP(LEFT(F77,16),'数据库'!$P$2:$R$66,2,FALSE)*D77*10^(-3))+IF(LEFT(G77,4)="花纹钢板",MID(F77,5,FIND("*",F77)-5)*D77*10^(-6)*2,0))*E77</f>
        <v>2.3128319999999998</v>
      </c>
      <c r="J77" s="83" t="str">
        <f t="shared" si="22"/>
        <v>槽钢</v>
      </c>
      <c r="K77" s="84">
        <f t="shared" si="23"/>
        <v>63.444379999999995</v>
      </c>
      <c r="L77" s="84">
        <f t="shared" si="24"/>
        <v>2.3128319999999998</v>
      </c>
    </row>
    <row r="78" spans="2:12" ht="15.75">
      <c r="B78" s="64" t="s">
        <v>23</v>
      </c>
      <c r="C78" s="80">
        <v>10</v>
      </c>
      <c r="D78">
        <v>3170</v>
      </c>
      <c r="E78">
        <v>2</v>
      </c>
      <c r="F78" s="68" t="str">
        <f t="shared" si="19"/>
        <v>［10</v>
      </c>
      <c r="G78" s="69" t="str">
        <f t="shared" si="20"/>
        <v>槽钢</v>
      </c>
      <c r="H78" s="70">
        <f>(IF(LEFT(G78,2)="钢板",MID(F78,2,FIND("*",F78)-2)*D78*MID(F78,FIND("*",F78)+1,2)*10^(-9)*7850,0)+IF(LEFT(G78,2)="钢管",PI()*((MID(F78,2,FIND("*",F78,2)-2)/2)^2-(MID(F78,2,FIND("*",F78,2)-2)/2-MID(F78,FIND("*",F78,2)+1,4))^2)*D78*10^(-9)*7850,0)+IF(LEFT(G78,2)="钢筋",ROUND(PI()*(MID(F78,2,3)/2)^2*7850*10^(-6),3)*10^(-3)*D78,0)+IF(LEFT(G78,4)="等边角钢",VLOOKUP(MID(F78,1,7),'数据库'!$A$2:$C$83,3,FALSE)*D78*10^(-3),0)+IF(LEFT(G78,5)="不等边角钢",VLOOKUP(MID(F78,1,11),'数据库'!$D$2:$F$64,3,FALSE)*D78*10^(-3),0)+IF(LEFT(G78,2)="槽钢",VLOOKUP(MID(F78,1,6),'数据库'!$G$2:$I$31,3,FALSE)*D78*10^(-3),0)+IF(LEFT(G78,3)="工字钢",VLOOKUP(LEFT(F78,5),'数据库'!$J$2:$L$35,3,FALSE)*D78*10^(-3),0)+IF(LEFT(G78,3)="C型钢",VLOOKUP(LEFT(F78,14),'数据库'!$M$2:$O$30,3,FALSE)*D78*10^(-3),0)+IF(LEFT(G78,3)="H型钢",VLOOKUP(LEFT(F78,16),'数据库'!$P$2:$R$66,3,FALSE)*D78*10^(-3),0)+IF(LEFT(G78,4)="花纹钢板",VLOOKUP(LEFT(G78,7),'数据库'!$S$2:$T$11,2,FALSE)*MID(F78,5,FIND("*",F78,2)-5)*D78*10^(-6),0))*E78</f>
        <v>63.444379999999995</v>
      </c>
      <c r="I78" s="70">
        <f>(IF(LEFT(G78,2)="钢板",MID(F78,2,FIND("*",F78)-2)*D78*10^(-6)*2,0)+IF(LEFT(G78,2)="钢管",PI()*MID(F78,2,FIND("*",F78)-2)*D78*10^(-6),0)+IF(LEFT(G78,2)="钢筋",PI()*MID(F78,2,3)*D78*10^(-6),0)+IF(LEFT(G78,4)="等边角钢",VLOOKUP(LEFT(F78,7),'数据库'!$A$2:$C$83,2,FALSE)*D78*10^(-3),0)+IF(LEFT(G78,5)="不等边角钢",VLOOKUP(LEFT(F78,11),'数据库'!$D$2:$F$66,2,FALSE)*D78*10^(-3),0)+IF(LEFT(G78,2)="槽钢",VLOOKUP(LEFT(F78,7),'数据库'!$G$2:$I$31,2,FALSE)*D78*10^(-3),0)+IF(LEFT(G78,3)="工字钢",VLOOKUP(LEFT(F78,5),'数据库'!$J$2:$L$35,2,FALSE)*D78*10^(-3))+IF(LEFT(G78,3)="C型钢",VLOOKUP(LEFT(F78,14),'数据库'!$M$2:$O$30,2,FALSE)*D78*10^(-3))+IF(LEFT(G78,3)="H型钢",VLOOKUP(LEFT(F78,16),'数据库'!$P$2:$R$66,2,FALSE)*D78*10^(-3))+IF(LEFT(G78,4)="花纹钢板",MID(F78,5,FIND("*",F78)-5)*D78*10^(-6)*2,0))*E78</f>
        <v>2.3128319999999998</v>
      </c>
      <c r="J78" s="83" t="str">
        <f t="shared" si="22"/>
        <v>槽钢</v>
      </c>
      <c r="K78" s="84">
        <f t="shared" si="23"/>
        <v>63.444379999999995</v>
      </c>
      <c r="L78" s="84">
        <f t="shared" si="24"/>
        <v>2.3128319999999998</v>
      </c>
    </row>
    <row r="79" spans="2:12" ht="15.75">
      <c r="B79" s="64" t="s">
        <v>23</v>
      </c>
      <c r="C79" s="80">
        <v>10</v>
      </c>
      <c r="D79">
        <v>3170</v>
      </c>
      <c r="E79">
        <v>2</v>
      </c>
      <c r="F79" s="68" t="str">
        <f t="shared" si="19"/>
        <v>［10</v>
      </c>
      <c r="G79" s="69" t="str">
        <f t="shared" si="20"/>
        <v>槽钢</v>
      </c>
      <c r="H79" s="70">
        <f>(IF(LEFT(G79,2)="钢板",MID(F79,2,FIND("*",F79)-2)*D79*MID(F79,FIND("*",F79)+1,2)*10^(-9)*7850,0)+IF(LEFT(G79,2)="钢管",PI()*((MID(F79,2,FIND("*",F79,2)-2)/2)^2-(MID(F79,2,FIND("*",F79,2)-2)/2-MID(F79,FIND("*",F79,2)+1,4))^2)*D79*10^(-9)*7850,0)+IF(LEFT(G79,2)="钢筋",ROUND(PI()*(MID(F79,2,3)/2)^2*7850*10^(-6),3)*10^(-3)*D79,0)+IF(LEFT(G79,4)="等边角钢",VLOOKUP(MID(F79,1,7),'数据库'!$A$2:$C$83,3,FALSE)*D79*10^(-3),0)+IF(LEFT(G79,5)="不等边角钢",VLOOKUP(MID(F79,1,11),'数据库'!$D$2:$F$64,3,FALSE)*D79*10^(-3),0)+IF(LEFT(G79,2)="槽钢",VLOOKUP(MID(F79,1,6),'数据库'!$G$2:$I$31,3,FALSE)*D79*10^(-3),0)+IF(LEFT(G79,3)="工字钢",VLOOKUP(LEFT(F79,5),'数据库'!$J$2:$L$35,3,FALSE)*D79*10^(-3),0)+IF(LEFT(G79,3)="C型钢",VLOOKUP(LEFT(F79,14),'数据库'!$M$2:$O$30,3,FALSE)*D79*10^(-3),0)+IF(LEFT(G79,3)="H型钢",VLOOKUP(LEFT(F79,16),'数据库'!$P$2:$R$66,3,FALSE)*D79*10^(-3),0)+IF(LEFT(G79,4)="花纹钢板",VLOOKUP(LEFT(G79,7),'数据库'!$S$2:$T$11,2,FALSE)*MID(F79,5,FIND("*",F79,2)-5)*D79*10^(-6),0))*E79</f>
        <v>63.444379999999995</v>
      </c>
      <c r="I79" s="70">
        <f>(IF(LEFT(G79,2)="钢板",MID(F79,2,FIND("*",F79)-2)*D79*10^(-6)*2,0)+IF(LEFT(G79,2)="钢管",PI()*MID(F79,2,FIND("*",F79)-2)*D79*10^(-6),0)+IF(LEFT(G79,2)="钢筋",PI()*MID(F79,2,3)*D79*10^(-6),0)+IF(LEFT(G79,4)="等边角钢",VLOOKUP(LEFT(F79,7),'数据库'!$A$2:$C$83,2,FALSE)*D79*10^(-3),0)+IF(LEFT(G79,5)="不等边角钢",VLOOKUP(LEFT(F79,11),'数据库'!$D$2:$F$66,2,FALSE)*D79*10^(-3),0)+IF(LEFT(G79,2)="槽钢",VLOOKUP(LEFT(F79,7),'数据库'!$G$2:$I$31,2,FALSE)*D79*10^(-3),0)+IF(LEFT(G79,3)="工字钢",VLOOKUP(LEFT(F79,5),'数据库'!$J$2:$L$35,2,FALSE)*D79*10^(-3))+IF(LEFT(G79,3)="C型钢",VLOOKUP(LEFT(F79,14),'数据库'!$M$2:$O$30,2,FALSE)*D79*10^(-3))+IF(LEFT(G79,3)="H型钢",VLOOKUP(LEFT(F79,16),'数据库'!$P$2:$R$66,2,FALSE)*D79*10^(-3))+IF(LEFT(G79,4)="花纹钢板",MID(F79,5,FIND("*",F79)-5)*D79*10^(-6)*2,0))*E79</f>
        <v>2.3128319999999998</v>
      </c>
      <c r="J79" s="83" t="str">
        <f t="shared" si="22"/>
        <v>槽钢</v>
      </c>
      <c r="K79" s="84">
        <f t="shared" si="23"/>
        <v>63.444379999999995</v>
      </c>
      <c r="L79" s="84">
        <f t="shared" si="24"/>
        <v>2.3128319999999998</v>
      </c>
    </row>
    <row r="80" spans="2:12" ht="15.75">
      <c r="B80" s="64" t="s">
        <v>23</v>
      </c>
      <c r="C80" s="80">
        <v>10</v>
      </c>
      <c r="D80">
        <v>3170</v>
      </c>
      <c r="E80">
        <v>2</v>
      </c>
      <c r="F80" s="68" t="str">
        <f t="shared" si="19"/>
        <v>［10</v>
      </c>
      <c r="G80" s="69" t="str">
        <f t="shared" si="20"/>
        <v>槽钢</v>
      </c>
      <c r="H80" s="70">
        <f>(IF(LEFT(G80,2)="钢板",MID(F80,2,FIND("*",F80)-2)*D80*MID(F80,FIND("*",F80)+1,2)*10^(-9)*7850,0)+IF(LEFT(G80,2)="钢管",PI()*((MID(F80,2,FIND("*",F80,2)-2)/2)^2-(MID(F80,2,FIND("*",F80,2)-2)/2-MID(F80,FIND("*",F80,2)+1,4))^2)*D80*10^(-9)*7850,0)+IF(LEFT(G80,2)="钢筋",ROUND(PI()*(MID(F80,2,3)/2)^2*7850*10^(-6),3)*10^(-3)*D80,0)+IF(LEFT(G80,4)="等边角钢",VLOOKUP(MID(F80,1,7),'数据库'!$A$2:$C$83,3,FALSE)*D80*10^(-3),0)+IF(LEFT(G80,5)="不等边角钢",VLOOKUP(MID(F80,1,11),'数据库'!$D$2:$F$64,3,FALSE)*D80*10^(-3),0)+IF(LEFT(G80,2)="槽钢",VLOOKUP(MID(F80,1,6),'数据库'!$G$2:$I$31,3,FALSE)*D80*10^(-3),0)+IF(LEFT(G80,3)="工字钢",VLOOKUP(LEFT(F80,5),'数据库'!$J$2:$L$35,3,FALSE)*D80*10^(-3),0)+IF(LEFT(G80,3)="C型钢",VLOOKUP(LEFT(F80,14),'数据库'!$M$2:$O$30,3,FALSE)*D80*10^(-3),0)+IF(LEFT(G80,3)="H型钢",VLOOKUP(LEFT(F80,16),'数据库'!$P$2:$R$66,3,FALSE)*D80*10^(-3),0)+IF(LEFT(G80,4)="花纹钢板",VLOOKUP(LEFT(G80,7),'数据库'!$S$2:$T$11,2,FALSE)*MID(F80,5,FIND("*",F80,2)-5)*D80*10^(-6),0))*E80</f>
        <v>63.444379999999995</v>
      </c>
      <c r="I80" s="70">
        <f>(IF(LEFT(G80,2)="钢板",MID(F80,2,FIND("*",F80)-2)*D80*10^(-6)*2,0)+IF(LEFT(G80,2)="钢管",PI()*MID(F80,2,FIND("*",F80)-2)*D80*10^(-6),0)+IF(LEFT(G80,2)="钢筋",PI()*MID(F80,2,3)*D80*10^(-6),0)+IF(LEFT(G80,4)="等边角钢",VLOOKUP(LEFT(F80,7),'数据库'!$A$2:$C$83,2,FALSE)*D80*10^(-3),0)+IF(LEFT(G80,5)="不等边角钢",VLOOKUP(LEFT(F80,11),'数据库'!$D$2:$F$66,2,FALSE)*D80*10^(-3),0)+IF(LEFT(G80,2)="槽钢",VLOOKUP(LEFT(F80,7),'数据库'!$G$2:$I$31,2,FALSE)*D80*10^(-3),0)+IF(LEFT(G80,3)="工字钢",VLOOKUP(LEFT(F80,5),'数据库'!$J$2:$L$35,2,FALSE)*D80*10^(-3))+IF(LEFT(G80,3)="C型钢",VLOOKUP(LEFT(F80,14),'数据库'!$M$2:$O$30,2,FALSE)*D80*10^(-3))+IF(LEFT(G80,3)="H型钢",VLOOKUP(LEFT(F80,16),'数据库'!$P$2:$R$66,2,FALSE)*D80*10^(-3))+IF(LEFT(G80,4)="花纹钢板",MID(F80,5,FIND("*",F80)-5)*D80*10^(-6)*2,0))*E80</f>
        <v>2.3128319999999998</v>
      </c>
      <c r="J80" s="83" t="str">
        <f t="shared" si="22"/>
        <v>槽钢</v>
      </c>
      <c r="K80" s="84">
        <f t="shared" si="23"/>
        <v>63.444379999999995</v>
      </c>
      <c r="L80" s="84">
        <f t="shared" si="24"/>
        <v>2.3128319999999998</v>
      </c>
    </row>
    <row r="81" spans="6:9" ht="15.75">
      <c r="F81" s="68">
        <f t="shared" si="19"/>
      </c>
      <c r="G81" s="69">
        <f t="shared" si="20"/>
      </c>
      <c r="H81" s="70">
        <f>(IF(LEFT(G81,2)="钢板",MID(F81,2,FIND("*",F81)-2)*D81*MID(F81,FIND("*",F81)+1,2)*10^(-9)*7850,0)+IF(LEFT(G81,2)="钢管",PI()*((MID(F81,2,FIND("*",F81,2)-2)/2)^2-(MID(F81,2,FIND("*",F81,2)-2)/2-MID(F81,FIND("*",F81,2)+1,4))^2)*D81*10^(-9)*7850,0)+IF(LEFT(G81,2)="钢筋",ROUND(PI()*(MID(F81,2,3)/2)^2*7850*10^(-6),3)*10^(-3)*D81,0)+IF(LEFT(G81,4)="等边角钢",VLOOKUP(MID(F81,1,7),'数据库'!$A$2:$C$83,3,FALSE)*D81*10^(-3),0)+IF(LEFT(G81,5)="不等边角钢",VLOOKUP(MID(F81,1,11),'数据库'!$D$2:$F$64,3,FALSE)*D81*10^(-3),0)+IF(LEFT(G81,2)="槽钢",VLOOKUP(MID(F81,1,6),'数据库'!$G$2:$I$31,3,FALSE)*D81*10^(-3),0)+IF(LEFT(G81,3)="工字钢",VLOOKUP(LEFT(F81,5),'数据库'!$J$2:$L$35,3,FALSE)*D81*10^(-3),0)+IF(LEFT(G81,3)="C型钢",VLOOKUP(LEFT(F81,14),'数据库'!$M$2:$O$30,3,FALSE)*D81*10^(-3),0)+IF(LEFT(G81,3)="H型钢",VLOOKUP(LEFT(F81,16),'数据库'!$P$2:$R$66,3,FALSE)*D81*10^(-3),0)+IF(LEFT(G81,4)="花纹钢板",VLOOKUP(LEFT(G81,7),'数据库'!$S$2:$T$11,2,FALSE)*MID(F81,5,FIND("*",F81,2)-5)*D81*10^(-6),0))*E81</f>
        <v>0</v>
      </c>
      <c r="I81" s="70">
        <f>(IF(LEFT(G81,2)="钢板",MID(F81,2,FIND("*",F81)-2)*D81*10^(-6)*2,0)+IF(LEFT(G81,2)="钢管",PI()*MID(F81,2,FIND("*",F81)-2)*D81*10^(-6),0)+IF(LEFT(G81,2)="钢筋",PI()*MID(F81,2,3)*D81*10^(-6),0)+IF(LEFT(G81,4)="等边角钢",VLOOKUP(LEFT(F81,7),'数据库'!$A$2:$C$83,2,FALSE)*D81*10^(-3),0)+IF(LEFT(G81,5)="不等边角钢",VLOOKUP(LEFT(F81,11),'数据库'!$D$2:$F$66,2,FALSE)*D81*10^(-3),0)+IF(LEFT(G81,2)="槽钢",VLOOKUP(LEFT(F81,7),'数据库'!$G$2:$I$31,2,FALSE)*D81*10^(-3),0)+IF(LEFT(G81,3)="工字钢",VLOOKUP(LEFT(F81,5),'数据库'!$J$2:$L$35,2,FALSE)*D81*10^(-3))+IF(LEFT(G81,3)="C型钢",VLOOKUP(LEFT(F81,14),'数据库'!$M$2:$O$30,2,FALSE)*D81*10^(-3))+IF(LEFT(G81,3)="H型钢",VLOOKUP(LEFT(F81,16),'数据库'!$P$2:$R$66,2,FALSE)*D81*10^(-3))+IF(LEFT(G81,4)="花纹钢板",MID(F81,5,FIND("*",F81)-5)*D81*10^(-6)*2,0))*E81</f>
        <v>0</v>
      </c>
    </row>
    <row r="82" spans="2:12" ht="15.75">
      <c r="B82" s="64" t="s">
        <v>23</v>
      </c>
      <c r="C82" s="80">
        <v>10</v>
      </c>
      <c r="D82">
        <v>5000</v>
      </c>
      <c r="E82">
        <v>6</v>
      </c>
      <c r="F82" s="68" t="str">
        <f t="shared" si="19"/>
        <v>［10</v>
      </c>
      <c r="G82" s="69" t="str">
        <f t="shared" si="20"/>
        <v>槽钢</v>
      </c>
      <c r="H82" s="70">
        <f>(IF(LEFT(G82,2)="钢板",MID(F82,2,FIND("*",F82)-2)*D82*MID(F82,FIND("*",F82)+1,2)*10^(-9)*7850,0)+IF(LEFT(G82,2)="钢管",PI()*((MID(F82,2,FIND("*",F82,2)-2)/2)^2-(MID(F82,2,FIND("*",F82,2)-2)/2-MID(F82,FIND("*",F82,2)+1,4))^2)*D82*10^(-9)*7850,0)+IF(LEFT(G82,2)="钢筋",ROUND(PI()*(MID(F82,2,3)/2)^2*7850*10^(-6),3)*10^(-3)*D82,0)+IF(LEFT(G82,4)="等边角钢",VLOOKUP(MID(F82,1,7),'数据库'!$A$2:$C$83,3,FALSE)*D82*10^(-3),0)+IF(LEFT(G82,5)="不等边角钢",VLOOKUP(MID(F82,1,11),'数据库'!$D$2:$F$64,3,FALSE)*D82*10^(-3),0)+IF(LEFT(G82,2)="槽钢",VLOOKUP(MID(F82,1,6),'数据库'!$G$2:$I$31,3,FALSE)*D82*10^(-3),0)+IF(LEFT(G82,3)="工字钢",VLOOKUP(LEFT(F82,5),'数据库'!$J$2:$L$35,3,FALSE)*D82*10^(-3),0)+IF(LEFT(G82,3)="C型钢",VLOOKUP(LEFT(F82,14),'数据库'!$M$2:$O$30,3,FALSE)*D82*10^(-3),0)+IF(LEFT(G82,3)="H型钢",VLOOKUP(LEFT(F82,16),'数据库'!$P$2:$R$66,3,FALSE)*D82*10^(-3),0)+IF(LEFT(G82,4)="花纹钢板",VLOOKUP(LEFT(G82,7),'数据库'!$S$2:$T$11,2,FALSE)*MID(F82,5,FIND("*",F82,2)-5)*D82*10^(-6),0))*E82</f>
        <v>300.21000000000004</v>
      </c>
      <c r="I82" s="70">
        <f>(IF(LEFT(G82,2)="钢板",MID(F82,2,FIND("*",F82)-2)*D82*10^(-6)*2,0)+IF(LEFT(G82,2)="钢管",PI()*MID(F82,2,FIND("*",F82)-2)*D82*10^(-6),0)+IF(LEFT(G82,2)="钢筋",PI()*MID(F82,2,3)*D82*10^(-6),0)+IF(LEFT(G82,4)="等边角钢",VLOOKUP(LEFT(F82,7),'数据库'!$A$2:$C$83,2,FALSE)*D82*10^(-3),0)+IF(LEFT(G82,5)="不等边角钢",VLOOKUP(LEFT(F82,11),'数据库'!$D$2:$F$66,2,FALSE)*D82*10^(-3),0)+IF(LEFT(G82,2)="槽钢",VLOOKUP(LEFT(F82,7),'数据库'!$G$2:$I$31,2,FALSE)*D82*10^(-3),0)+IF(LEFT(G82,3)="工字钢",VLOOKUP(LEFT(F82,5),'数据库'!$J$2:$L$35,2,FALSE)*D82*10^(-3))+IF(LEFT(G82,3)="C型钢",VLOOKUP(LEFT(F82,14),'数据库'!$M$2:$O$30,2,FALSE)*D82*10^(-3))+IF(LEFT(G82,3)="H型钢",VLOOKUP(LEFT(F82,16),'数据库'!$P$2:$R$66,2,FALSE)*D82*10^(-3))+IF(LEFT(G82,4)="花纹钢板",MID(F82,5,FIND("*",F82)-5)*D82*10^(-6)*2,0))*E82</f>
        <v>10.944</v>
      </c>
      <c r="J82" s="83" t="str">
        <f>G82</f>
        <v>槽钢</v>
      </c>
      <c r="K82" s="84">
        <f>H82</f>
        <v>300.21000000000004</v>
      </c>
      <c r="L82" s="84">
        <f>I82</f>
        <v>10.944</v>
      </c>
    </row>
    <row r="83" spans="6:9" ht="15.75">
      <c r="F83" s="68">
        <f t="shared" si="19"/>
      </c>
      <c r="G83" s="69">
        <f t="shared" si="20"/>
      </c>
      <c r="H83" s="70">
        <f>(IF(LEFT(G83,2)="钢板",MID(F83,2,FIND("*",F83)-2)*D83*MID(F83,FIND("*",F83)+1,2)*10^(-9)*7850,0)+IF(LEFT(G83,2)="钢管",PI()*((MID(F83,2,FIND("*",F83,2)-2)/2)^2-(MID(F83,2,FIND("*",F83,2)-2)/2-MID(F83,FIND("*",F83,2)+1,4))^2)*D83*10^(-9)*7850,0)+IF(LEFT(G83,2)="钢筋",ROUND(PI()*(MID(F83,2,3)/2)^2*7850*10^(-6),3)*10^(-3)*D83,0)+IF(LEFT(G83,4)="等边角钢",VLOOKUP(MID(F83,1,7),'数据库'!$A$2:$C$83,3,FALSE)*D83*10^(-3),0)+IF(LEFT(G83,5)="不等边角钢",VLOOKUP(MID(F83,1,11),'数据库'!$D$2:$F$64,3,FALSE)*D83*10^(-3),0)+IF(LEFT(G83,2)="槽钢",VLOOKUP(MID(F83,1,6),'数据库'!$G$2:$I$31,3,FALSE)*D83*10^(-3),0)+IF(LEFT(G83,3)="工字钢",VLOOKUP(LEFT(F83,5),'数据库'!$J$2:$L$35,3,FALSE)*D83*10^(-3),0)+IF(LEFT(G83,3)="C型钢",VLOOKUP(LEFT(F83,14),'数据库'!$M$2:$O$30,3,FALSE)*D83*10^(-3),0)+IF(LEFT(G83,3)="H型钢",VLOOKUP(LEFT(F83,16),'数据库'!$P$2:$R$66,3,FALSE)*D83*10^(-3),0)+IF(LEFT(G83,4)="花纹钢板",VLOOKUP(LEFT(G83,7),'数据库'!$S$2:$T$11,2,FALSE)*MID(F83,5,FIND("*",F83,2)-5)*D83*10^(-6),0))*E83</f>
        <v>0</v>
      </c>
      <c r="I83" s="70">
        <f>(IF(LEFT(G83,2)="钢板",MID(F83,2,FIND("*",F83)-2)*D83*10^(-6)*2,0)+IF(LEFT(G83,2)="钢管",PI()*MID(F83,2,FIND("*",F83)-2)*D83*10^(-6),0)+IF(LEFT(G83,2)="钢筋",PI()*MID(F83,2,3)*D83*10^(-6),0)+IF(LEFT(G83,4)="等边角钢",VLOOKUP(LEFT(F83,7),'数据库'!$A$2:$C$83,2,FALSE)*D83*10^(-3),0)+IF(LEFT(G83,5)="不等边角钢",VLOOKUP(LEFT(F83,11),'数据库'!$D$2:$F$66,2,FALSE)*D83*10^(-3),0)+IF(LEFT(G83,2)="槽钢",VLOOKUP(LEFT(F83,7),'数据库'!$G$2:$I$31,2,FALSE)*D83*10^(-3),0)+IF(LEFT(G83,3)="工字钢",VLOOKUP(LEFT(F83,5),'数据库'!$J$2:$L$35,2,FALSE)*D83*10^(-3))+IF(LEFT(G83,3)="C型钢",VLOOKUP(LEFT(F83,14),'数据库'!$M$2:$O$30,2,FALSE)*D83*10^(-3))+IF(LEFT(G83,3)="H型钢",VLOOKUP(LEFT(F83,16),'数据库'!$P$2:$R$66,2,FALSE)*D83*10^(-3))+IF(LEFT(G83,4)="花纹钢板",MID(F83,5,FIND("*",F83)-5)*D83*10^(-6)*2,0))*E83</f>
        <v>0</v>
      </c>
    </row>
    <row r="84" spans="6:9" ht="15.75">
      <c r="F84" s="68">
        <f t="shared" si="19"/>
      </c>
      <c r="G84" s="69">
        <f t="shared" si="20"/>
      </c>
      <c r="H84" s="70">
        <f>(IF(LEFT(G84,2)="钢板",MID(F84,2,FIND("*",F84)-2)*D84*MID(F84,FIND("*",F84)+1,2)*10^(-9)*7850,0)+IF(LEFT(G84,2)="钢管",PI()*((MID(F84,2,FIND("*",F84,2)-2)/2)^2-(MID(F84,2,FIND("*",F84,2)-2)/2-MID(F84,FIND("*",F84,2)+1,4))^2)*D84*10^(-9)*7850,0)+IF(LEFT(G84,2)="钢筋",ROUND(PI()*(MID(F84,2,3)/2)^2*7850*10^(-6),3)*10^(-3)*D84,0)+IF(LEFT(G84,4)="等边角钢",VLOOKUP(MID(F84,1,7),'数据库'!$A$2:$C$83,3,FALSE)*D84*10^(-3),0)+IF(LEFT(G84,5)="不等边角钢",VLOOKUP(MID(F84,1,11),'数据库'!$D$2:$F$64,3,FALSE)*D84*10^(-3),0)+IF(LEFT(G84,2)="槽钢",VLOOKUP(MID(F84,1,6),'数据库'!$G$2:$I$31,3,FALSE)*D84*10^(-3),0)+IF(LEFT(G84,3)="工字钢",VLOOKUP(LEFT(F84,5),'数据库'!$J$2:$L$35,3,FALSE)*D84*10^(-3),0)+IF(LEFT(G84,3)="C型钢",VLOOKUP(LEFT(F84,14),'数据库'!$M$2:$O$30,3,FALSE)*D84*10^(-3),0)+IF(LEFT(G84,3)="H型钢",VLOOKUP(LEFT(F84,16),'数据库'!$P$2:$R$66,3,FALSE)*D84*10^(-3),0)+IF(LEFT(G84,4)="花纹钢板",VLOOKUP(LEFT(G84,7),'数据库'!$S$2:$T$11,2,FALSE)*MID(F84,5,FIND("*",F84,2)-5)*D84*10^(-6),0))*E84</f>
        <v>0</v>
      </c>
      <c r="I84" s="70">
        <f>(IF(LEFT(G84,2)="钢板",MID(F84,2,FIND("*",F84)-2)*D84*10^(-6)*2,0)+IF(LEFT(G84,2)="钢管",PI()*MID(F84,2,FIND("*",F84)-2)*D84*10^(-6),0)+IF(LEFT(G84,2)="钢筋",PI()*MID(F84,2,3)*D84*10^(-6),0)+IF(LEFT(G84,4)="等边角钢",VLOOKUP(LEFT(F84,7),'数据库'!$A$2:$C$83,2,FALSE)*D84*10^(-3),0)+IF(LEFT(G84,5)="不等边角钢",VLOOKUP(LEFT(F84,11),'数据库'!$D$2:$F$66,2,FALSE)*D84*10^(-3),0)+IF(LEFT(G84,2)="槽钢",VLOOKUP(LEFT(F84,7),'数据库'!$G$2:$I$31,2,FALSE)*D84*10^(-3),0)+IF(LEFT(G84,3)="工字钢",VLOOKUP(LEFT(F84,5),'数据库'!$J$2:$L$35,2,FALSE)*D84*10^(-3))+IF(LEFT(G84,3)="C型钢",VLOOKUP(LEFT(F84,14),'数据库'!$M$2:$O$30,2,FALSE)*D84*10^(-3))+IF(LEFT(G84,3)="H型钢",VLOOKUP(LEFT(F84,16),'数据库'!$P$2:$R$66,2,FALSE)*D84*10^(-3))+IF(LEFT(G84,4)="花纹钢板",MID(F84,5,FIND("*",F84)-5)*D84*10^(-6)*2,0))*E84</f>
        <v>0</v>
      </c>
    </row>
    <row r="85" spans="6:9" ht="15.75">
      <c r="F85" s="68">
        <f t="shared" si="19"/>
      </c>
      <c r="G85" s="69">
        <f t="shared" si="20"/>
      </c>
      <c r="H85" s="70">
        <f>(IF(LEFT(G85,2)="钢板",MID(F85,2,FIND("*",F85)-2)*D85*MID(F85,FIND("*",F85)+1,2)*10^(-9)*7850,0)+IF(LEFT(G85,2)="钢管",PI()*((MID(F85,2,FIND("*",F85,2)-2)/2)^2-(MID(F85,2,FIND("*",F85,2)-2)/2-MID(F85,FIND("*",F85,2)+1,4))^2)*D85*10^(-9)*7850,0)+IF(LEFT(G85,2)="钢筋",ROUND(PI()*(MID(F85,2,3)/2)^2*7850*10^(-6),3)*10^(-3)*D85,0)+IF(LEFT(G85,4)="等边角钢",VLOOKUP(MID(F85,1,7),'数据库'!$A$2:$C$83,3,FALSE)*D85*10^(-3),0)+IF(LEFT(G85,5)="不等边角钢",VLOOKUP(MID(F85,1,11),'数据库'!$D$2:$F$64,3,FALSE)*D85*10^(-3),0)+IF(LEFT(G85,2)="槽钢",VLOOKUP(MID(F85,1,6),'数据库'!$G$2:$I$31,3,FALSE)*D85*10^(-3),0)+IF(LEFT(G85,3)="工字钢",VLOOKUP(LEFT(F85,5),'数据库'!$J$2:$L$35,3,FALSE)*D85*10^(-3),0)+IF(LEFT(G85,3)="C型钢",VLOOKUP(LEFT(F85,14),'数据库'!$M$2:$O$30,3,FALSE)*D85*10^(-3),0)+IF(LEFT(G85,3)="H型钢",VLOOKUP(LEFT(F85,16),'数据库'!$P$2:$R$66,3,FALSE)*D85*10^(-3),0)+IF(LEFT(G85,4)="花纹钢板",VLOOKUP(LEFT(G85,7),'数据库'!$S$2:$T$11,2,FALSE)*MID(F85,5,FIND("*",F85,2)-5)*D85*10^(-6),0))*E85</f>
        <v>0</v>
      </c>
      <c r="I85" s="70">
        <f>(IF(LEFT(G85,2)="钢板",MID(F85,2,FIND("*",F85)-2)*D85*10^(-6)*2,0)+IF(LEFT(G85,2)="钢管",PI()*MID(F85,2,FIND("*",F85)-2)*D85*10^(-6),0)+IF(LEFT(G85,2)="钢筋",PI()*MID(F85,2,3)*D85*10^(-6),0)+IF(LEFT(G85,4)="等边角钢",VLOOKUP(LEFT(F85,7),'数据库'!$A$2:$C$83,2,FALSE)*D85*10^(-3),0)+IF(LEFT(G85,5)="不等边角钢",VLOOKUP(LEFT(F85,11),'数据库'!$D$2:$F$66,2,FALSE)*D85*10^(-3),0)+IF(LEFT(G85,2)="槽钢",VLOOKUP(LEFT(F85,7),'数据库'!$G$2:$I$31,2,FALSE)*D85*10^(-3),0)+IF(LEFT(G85,3)="工字钢",VLOOKUP(LEFT(F85,5),'数据库'!$J$2:$L$35,2,FALSE)*D85*10^(-3))+IF(LEFT(G85,3)="C型钢",VLOOKUP(LEFT(F85,14),'数据库'!$M$2:$O$30,2,FALSE)*D85*10^(-3))+IF(LEFT(G85,3)="H型钢",VLOOKUP(LEFT(F85,16),'数据库'!$P$2:$R$66,2,FALSE)*D85*10^(-3))+IF(LEFT(G85,4)="花纹钢板",MID(F85,5,FIND("*",F85)-5)*D85*10^(-6)*2,0))*E85</f>
        <v>0</v>
      </c>
    </row>
    <row r="86" spans="6:9" ht="15.75">
      <c r="F86" s="68">
        <f t="shared" si="19"/>
      </c>
      <c r="G86" s="69">
        <f t="shared" si="20"/>
      </c>
      <c r="H86" s="70">
        <f>(IF(LEFT(G86,2)="钢板",MID(F86,2,FIND("*",F86)-2)*D86*MID(F86,FIND("*",F86)+1,2)*10^(-9)*7850,0)+IF(LEFT(G86,2)="钢管",PI()*((MID(F86,2,FIND("*",F86,2)-2)/2)^2-(MID(F86,2,FIND("*",F86,2)-2)/2-MID(F86,FIND("*",F86,2)+1,4))^2)*D86*10^(-9)*7850,0)+IF(LEFT(G86,2)="钢筋",ROUND(PI()*(MID(F86,2,3)/2)^2*7850*10^(-6),3)*10^(-3)*D86,0)+IF(LEFT(G86,4)="等边角钢",VLOOKUP(MID(F86,1,7),'数据库'!$A$2:$C$83,3,FALSE)*D86*10^(-3),0)+IF(LEFT(G86,5)="不等边角钢",VLOOKUP(MID(F86,1,11),'数据库'!$D$2:$F$64,3,FALSE)*D86*10^(-3),0)+IF(LEFT(G86,2)="槽钢",VLOOKUP(MID(F86,1,6),'数据库'!$G$2:$I$31,3,FALSE)*D86*10^(-3),0)+IF(LEFT(G86,3)="工字钢",VLOOKUP(LEFT(F86,5),'数据库'!$J$2:$L$35,3,FALSE)*D86*10^(-3),0)+IF(LEFT(G86,3)="C型钢",VLOOKUP(LEFT(F86,14),'数据库'!$M$2:$O$30,3,FALSE)*D86*10^(-3),0)+IF(LEFT(G86,3)="H型钢",VLOOKUP(LEFT(F86,16),'数据库'!$P$2:$R$66,3,FALSE)*D86*10^(-3),0)+IF(LEFT(G86,4)="花纹钢板",VLOOKUP(LEFT(G86,7),'数据库'!$S$2:$T$11,2,FALSE)*MID(F86,5,FIND("*",F86,2)-5)*D86*10^(-6),0))*E86</f>
        <v>0</v>
      </c>
      <c r="I86" s="70">
        <f>(IF(LEFT(G86,2)="钢板",MID(F86,2,FIND("*",F86)-2)*D86*10^(-6)*2,0)+IF(LEFT(G86,2)="钢管",PI()*MID(F86,2,FIND("*",F86)-2)*D86*10^(-6),0)+IF(LEFT(G86,2)="钢筋",PI()*MID(F86,2,3)*D86*10^(-6),0)+IF(LEFT(G86,4)="等边角钢",VLOOKUP(LEFT(F86,7),'数据库'!$A$2:$C$83,2,FALSE)*D86*10^(-3),0)+IF(LEFT(G86,5)="不等边角钢",VLOOKUP(LEFT(F86,11),'数据库'!$D$2:$F$66,2,FALSE)*D86*10^(-3),0)+IF(LEFT(G86,2)="槽钢",VLOOKUP(LEFT(F86,7),'数据库'!$G$2:$I$31,2,FALSE)*D86*10^(-3),0)+IF(LEFT(G86,3)="工字钢",VLOOKUP(LEFT(F86,5),'数据库'!$J$2:$L$35,2,FALSE)*D86*10^(-3))+IF(LEFT(G86,3)="C型钢",VLOOKUP(LEFT(F86,14),'数据库'!$M$2:$O$30,2,FALSE)*D86*10^(-3))+IF(LEFT(G86,3)="H型钢",VLOOKUP(LEFT(F86,16),'数据库'!$P$2:$R$66,2,FALSE)*D86*10^(-3))+IF(LEFT(G86,4)="花纹钢板",MID(F86,5,FIND("*",F86)-5)*D86*10^(-6)*2,0))*E86</f>
        <v>0</v>
      </c>
    </row>
    <row r="87" spans="6:9" ht="15.75">
      <c r="F87" s="68">
        <f aca="true" t="shared" si="25" ref="F87:F118">B87&amp;C87</f>
      </c>
      <c r="G87" s="69">
        <f aca="true" t="shared" si="26" ref="G87:G118">IF(LEFT(F87,1)="—","钢板"&amp;MID(F87,FIND("*",F87,1)+1,2),)&amp;IF(LEFT(F87,1)="∠",IF(LEN(F87)&gt;7,"不等边角钢","等边角钢"),)&amp;IF(LEFT(F87,1)="φ",IF(LEN(F87)&gt;4,"钢管","钢筋"),)&amp;IF(LEFT(F87,1)="［","槽钢",)&amp;IF(LEFT(F87,1)="Ⅰ","工字钢",)&amp;IF(LEFT(F87,1)="C","C型钢",)&amp;IF(LEFT(F87,1)="H","H型钢",)&amp;IF(LEFT(F87,1)="花","花纹钢板"&amp;MID(F87,FIND("*",F87,1)+1,3),)</f>
      </c>
      <c r="H87" s="70">
        <f>(IF(LEFT(G87,2)="钢板",MID(F87,2,FIND("*",F87)-2)*D87*MID(F87,FIND("*",F87)+1,2)*10^(-9)*7850,0)+IF(LEFT(G87,2)="钢管",PI()*((MID(F87,2,FIND("*",F87,2)-2)/2)^2-(MID(F87,2,FIND("*",F87,2)-2)/2-MID(F87,FIND("*",F87,2)+1,4))^2)*D87*10^(-9)*7850,0)+IF(LEFT(G87,2)="钢筋",ROUND(PI()*(MID(F87,2,3)/2)^2*7850*10^(-6),3)*10^(-3)*D87,0)+IF(LEFT(G87,4)="等边角钢",VLOOKUP(MID(F87,1,7),'数据库'!$A$2:$C$83,3,FALSE)*D87*10^(-3),0)+IF(LEFT(G87,5)="不等边角钢",VLOOKUP(MID(F87,1,11),'数据库'!$D$2:$F$64,3,FALSE)*D87*10^(-3),0)+IF(LEFT(G87,2)="槽钢",VLOOKUP(MID(F87,1,6),'数据库'!$G$2:$I$31,3,FALSE)*D87*10^(-3),0)+IF(LEFT(G87,3)="工字钢",VLOOKUP(LEFT(F87,5),'数据库'!$J$2:$L$35,3,FALSE)*D87*10^(-3),0)+IF(LEFT(G87,3)="C型钢",VLOOKUP(LEFT(F87,14),'数据库'!$M$2:$O$30,3,FALSE)*D87*10^(-3),0)+IF(LEFT(G87,3)="H型钢",VLOOKUP(LEFT(F87,16),'数据库'!$P$2:$R$66,3,FALSE)*D87*10^(-3),0)+IF(LEFT(G87,4)="花纹钢板",VLOOKUP(LEFT(G87,7),'数据库'!$S$2:$T$11,2,FALSE)*MID(F87,5,FIND("*",F87,2)-5)*D87*10^(-6),0))*E87</f>
        <v>0</v>
      </c>
      <c r="I87" s="70">
        <f>(IF(LEFT(G87,2)="钢板",MID(F87,2,FIND("*",F87)-2)*D87*10^(-6)*2,0)+IF(LEFT(G87,2)="钢管",PI()*MID(F87,2,FIND("*",F87)-2)*D87*10^(-6),0)+IF(LEFT(G87,2)="钢筋",PI()*MID(F87,2,3)*D87*10^(-6),0)+IF(LEFT(G87,4)="等边角钢",VLOOKUP(LEFT(F87,7),'数据库'!$A$2:$C$83,2,FALSE)*D87*10^(-3),0)+IF(LEFT(G87,5)="不等边角钢",VLOOKUP(LEFT(F87,11),'数据库'!$D$2:$F$66,2,FALSE)*D87*10^(-3),0)+IF(LEFT(G87,2)="槽钢",VLOOKUP(LEFT(F87,7),'数据库'!$G$2:$I$31,2,FALSE)*D87*10^(-3),0)+IF(LEFT(G87,3)="工字钢",VLOOKUP(LEFT(F87,5),'数据库'!$J$2:$L$35,2,FALSE)*D87*10^(-3))+IF(LEFT(G87,3)="C型钢",VLOOKUP(LEFT(F87,14),'数据库'!$M$2:$O$30,2,FALSE)*D87*10^(-3))+IF(LEFT(G87,3)="H型钢",VLOOKUP(LEFT(F87,16),'数据库'!$P$2:$R$66,2,FALSE)*D87*10^(-3))+IF(LEFT(G87,4)="花纹钢板",MID(F87,5,FIND("*",F87)-5)*D87*10^(-6)*2,0))*E87</f>
        <v>0</v>
      </c>
    </row>
    <row r="88" spans="6:9" ht="15.75">
      <c r="F88" s="68">
        <f t="shared" si="25"/>
      </c>
      <c r="G88" s="69">
        <f t="shared" si="26"/>
      </c>
      <c r="H88" s="70">
        <f>(IF(LEFT(G88,2)="钢板",MID(F88,2,FIND("*",F88)-2)*D88*MID(F88,FIND("*",F88)+1,2)*10^(-9)*7850,0)+IF(LEFT(G88,2)="钢管",PI()*((MID(F88,2,FIND("*",F88,2)-2)/2)^2-(MID(F88,2,FIND("*",F88,2)-2)/2-MID(F88,FIND("*",F88,2)+1,4))^2)*D88*10^(-9)*7850,0)+IF(LEFT(G88,2)="钢筋",ROUND(PI()*(MID(F88,2,3)/2)^2*7850*10^(-6),3)*10^(-3)*D88,0)+IF(LEFT(G88,4)="等边角钢",VLOOKUP(MID(F88,1,7),'数据库'!$A$2:$C$83,3,FALSE)*D88*10^(-3),0)+IF(LEFT(G88,5)="不等边角钢",VLOOKUP(MID(F88,1,11),'数据库'!$D$2:$F$64,3,FALSE)*D88*10^(-3),0)+IF(LEFT(G88,2)="槽钢",VLOOKUP(MID(F88,1,6),'数据库'!$G$2:$I$31,3,FALSE)*D88*10^(-3),0)+IF(LEFT(G88,3)="工字钢",VLOOKUP(LEFT(F88,5),'数据库'!$J$2:$L$35,3,FALSE)*D88*10^(-3),0)+IF(LEFT(G88,3)="C型钢",VLOOKUP(LEFT(F88,14),'数据库'!$M$2:$O$30,3,FALSE)*D88*10^(-3),0)+IF(LEFT(G88,3)="H型钢",VLOOKUP(LEFT(F88,16),'数据库'!$P$2:$R$66,3,FALSE)*D88*10^(-3),0)+IF(LEFT(G88,4)="花纹钢板",VLOOKUP(LEFT(G88,7),'数据库'!$S$2:$T$11,2,FALSE)*MID(F88,5,FIND("*",F88,2)-5)*D88*10^(-6),0))*E88</f>
        <v>0</v>
      </c>
      <c r="I88" s="70">
        <f>(IF(LEFT(G88,2)="钢板",MID(F88,2,FIND("*",F88)-2)*D88*10^(-6)*2,0)+IF(LEFT(G88,2)="钢管",PI()*MID(F88,2,FIND("*",F88)-2)*D88*10^(-6),0)+IF(LEFT(G88,2)="钢筋",PI()*MID(F88,2,3)*D88*10^(-6),0)+IF(LEFT(G88,4)="等边角钢",VLOOKUP(LEFT(F88,7),'数据库'!$A$2:$C$83,2,FALSE)*D88*10^(-3),0)+IF(LEFT(G88,5)="不等边角钢",VLOOKUP(LEFT(F88,11),'数据库'!$D$2:$F$66,2,FALSE)*D88*10^(-3),0)+IF(LEFT(G88,2)="槽钢",VLOOKUP(LEFT(F88,7),'数据库'!$G$2:$I$31,2,FALSE)*D88*10^(-3),0)+IF(LEFT(G88,3)="工字钢",VLOOKUP(LEFT(F88,5),'数据库'!$J$2:$L$35,2,FALSE)*D88*10^(-3))+IF(LEFT(G88,3)="C型钢",VLOOKUP(LEFT(F88,14),'数据库'!$M$2:$O$30,2,FALSE)*D88*10^(-3))+IF(LEFT(G88,3)="H型钢",VLOOKUP(LEFT(F88,16),'数据库'!$P$2:$R$66,2,FALSE)*D88*10^(-3))+IF(LEFT(G88,4)="花纹钢板",MID(F88,5,FIND("*",F88)-5)*D88*10^(-6)*2,0))*E88</f>
        <v>0</v>
      </c>
    </row>
    <row r="89" spans="6:9" ht="15.75">
      <c r="F89" s="68">
        <f t="shared" si="25"/>
      </c>
      <c r="G89" s="69">
        <f t="shared" si="26"/>
      </c>
      <c r="H89" s="70">
        <f>(IF(LEFT(G89,2)="钢板",MID(F89,2,FIND("*",F89)-2)*D89*MID(F89,FIND("*",F89)+1,2)*10^(-9)*7850,0)+IF(LEFT(G89,2)="钢管",PI()*((MID(F89,2,FIND("*",F89,2)-2)/2)^2-(MID(F89,2,FIND("*",F89,2)-2)/2-MID(F89,FIND("*",F89,2)+1,4))^2)*D89*10^(-9)*7850,0)+IF(LEFT(G89,2)="钢筋",ROUND(PI()*(MID(F89,2,3)/2)^2*7850*10^(-6),3)*10^(-3)*D89,0)+IF(LEFT(G89,4)="等边角钢",VLOOKUP(MID(F89,1,7),'数据库'!$A$2:$C$83,3,FALSE)*D89*10^(-3),0)+IF(LEFT(G89,5)="不等边角钢",VLOOKUP(MID(F89,1,11),'数据库'!$D$2:$F$64,3,FALSE)*D89*10^(-3),0)+IF(LEFT(G89,2)="槽钢",VLOOKUP(MID(F89,1,6),'数据库'!$G$2:$I$31,3,FALSE)*D89*10^(-3),0)+IF(LEFT(G89,3)="工字钢",VLOOKUP(LEFT(F89,5),'数据库'!$J$2:$L$35,3,FALSE)*D89*10^(-3),0)+IF(LEFT(G89,3)="C型钢",VLOOKUP(LEFT(F89,14),'数据库'!$M$2:$O$30,3,FALSE)*D89*10^(-3),0)+IF(LEFT(G89,3)="H型钢",VLOOKUP(LEFT(F89,16),'数据库'!$P$2:$R$66,3,FALSE)*D89*10^(-3),0)+IF(LEFT(G89,4)="花纹钢板",VLOOKUP(LEFT(G89,7),'数据库'!$S$2:$T$11,2,FALSE)*MID(F89,5,FIND("*",F89,2)-5)*D89*10^(-6),0))*E89</f>
        <v>0</v>
      </c>
      <c r="I89" s="70">
        <f>(IF(LEFT(G89,2)="钢板",MID(F89,2,FIND("*",F89)-2)*D89*10^(-6)*2,0)+IF(LEFT(G89,2)="钢管",PI()*MID(F89,2,FIND("*",F89)-2)*D89*10^(-6),0)+IF(LEFT(G89,2)="钢筋",PI()*MID(F89,2,3)*D89*10^(-6),0)+IF(LEFT(G89,4)="等边角钢",VLOOKUP(LEFT(F89,7),'数据库'!$A$2:$C$83,2,FALSE)*D89*10^(-3),0)+IF(LEFT(G89,5)="不等边角钢",VLOOKUP(LEFT(F89,11),'数据库'!$D$2:$F$66,2,FALSE)*D89*10^(-3),0)+IF(LEFT(G89,2)="槽钢",VLOOKUP(LEFT(F89,7),'数据库'!$G$2:$I$31,2,FALSE)*D89*10^(-3),0)+IF(LEFT(G89,3)="工字钢",VLOOKUP(LEFT(F89,5),'数据库'!$J$2:$L$35,2,FALSE)*D89*10^(-3))+IF(LEFT(G89,3)="C型钢",VLOOKUP(LEFT(F89,14),'数据库'!$M$2:$O$30,2,FALSE)*D89*10^(-3))+IF(LEFT(G89,3)="H型钢",VLOOKUP(LEFT(F89,16),'数据库'!$P$2:$R$66,2,FALSE)*D89*10^(-3))+IF(LEFT(G89,4)="花纹钢板",MID(F89,5,FIND("*",F89)-5)*D89*10^(-6)*2,0))*E89</f>
        <v>0</v>
      </c>
    </row>
    <row r="90" spans="6:9" ht="15.75">
      <c r="F90" s="68">
        <f t="shared" si="25"/>
      </c>
      <c r="G90" s="69">
        <f t="shared" si="26"/>
      </c>
      <c r="H90" s="70">
        <f>(IF(LEFT(G90,2)="钢板",MID(F90,2,FIND("*",F90)-2)*D90*MID(F90,FIND("*",F90)+1,2)*10^(-9)*7850,0)+IF(LEFT(G90,2)="钢管",PI()*((MID(F90,2,FIND("*",F90,2)-2)/2)^2-(MID(F90,2,FIND("*",F90,2)-2)/2-MID(F90,FIND("*",F90,2)+1,4))^2)*D90*10^(-9)*7850,0)+IF(LEFT(G90,2)="钢筋",ROUND(PI()*(MID(F90,2,3)/2)^2*7850*10^(-6),3)*10^(-3)*D90,0)+IF(LEFT(G90,4)="等边角钢",VLOOKUP(MID(F90,1,7),'数据库'!$A$2:$C$83,3,FALSE)*D90*10^(-3),0)+IF(LEFT(G90,5)="不等边角钢",VLOOKUP(MID(F90,1,11),'数据库'!$D$2:$F$64,3,FALSE)*D90*10^(-3),0)+IF(LEFT(G90,2)="槽钢",VLOOKUP(MID(F90,1,6),'数据库'!$G$2:$I$31,3,FALSE)*D90*10^(-3),0)+IF(LEFT(G90,3)="工字钢",VLOOKUP(LEFT(F90,5),'数据库'!$J$2:$L$35,3,FALSE)*D90*10^(-3),0)+IF(LEFT(G90,3)="C型钢",VLOOKUP(LEFT(F90,14),'数据库'!$M$2:$O$30,3,FALSE)*D90*10^(-3),0)+IF(LEFT(G90,3)="H型钢",VLOOKUP(LEFT(F90,16),'数据库'!$P$2:$R$66,3,FALSE)*D90*10^(-3),0)+IF(LEFT(G90,4)="花纹钢板",VLOOKUP(LEFT(G90,7),'数据库'!$S$2:$T$11,2,FALSE)*MID(F90,5,FIND("*",F90,2)-5)*D90*10^(-6),0))*E90</f>
        <v>0</v>
      </c>
      <c r="I90" s="70">
        <f>(IF(LEFT(G90,2)="钢板",MID(F90,2,FIND("*",F90)-2)*D90*10^(-6)*2,0)+IF(LEFT(G90,2)="钢管",PI()*MID(F90,2,FIND("*",F90)-2)*D90*10^(-6),0)+IF(LEFT(G90,2)="钢筋",PI()*MID(F90,2,3)*D90*10^(-6),0)+IF(LEFT(G90,4)="等边角钢",VLOOKUP(LEFT(F90,7),'数据库'!$A$2:$C$83,2,FALSE)*D90*10^(-3),0)+IF(LEFT(G90,5)="不等边角钢",VLOOKUP(LEFT(F90,11),'数据库'!$D$2:$F$66,2,FALSE)*D90*10^(-3),0)+IF(LEFT(G90,2)="槽钢",VLOOKUP(LEFT(F90,7),'数据库'!$G$2:$I$31,2,FALSE)*D90*10^(-3),0)+IF(LEFT(G90,3)="工字钢",VLOOKUP(LEFT(F90,5),'数据库'!$J$2:$L$35,2,FALSE)*D90*10^(-3))+IF(LEFT(G90,3)="C型钢",VLOOKUP(LEFT(F90,14),'数据库'!$M$2:$O$30,2,FALSE)*D90*10^(-3))+IF(LEFT(G90,3)="H型钢",VLOOKUP(LEFT(F90,16),'数据库'!$P$2:$R$66,2,FALSE)*D90*10^(-3))+IF(LEFT(G90,4)="花纹钢板",MID(F90,5,FIND("*",F90)-5)*D90*10^(-6)*2,0))*E90</f>
        <v>0</v>
      </c>
    </row>
    <row r="91" spans="2:12" ht="15.75">
      <c r="B91" s="64" t="s">
        <v>18</v>
      </c>
      <c r="C91" s="80">
        <v>12</v>
      </c>
      <c r="D91">
        <v>980</v>
      </c>
      <c r="E91">
        <v>18</v>
      </c>
      <c r="F91" s="68" t="str">
        <f t="shared" si="25"/>
        <v>φ12</v>
      </c>
      <c r="G91" s="69" t="str">
        <f t="shared" si="26"/>
        <v>钢筋</v>
      </c>
      <c r="H91" s="70">
        <f>(IF(LEFT(G91,2)="钢板",MID(F91,2,FIND("*",F91)-2)*D91*MID(F91,FIND("*",F91)+1,2)*10^(-9)*7850,0)+IF(LEFT(G91,2)="钢管",PI()*((MID(F91,2,FIND("*",F91,2)-2)/2)^2-(MID(F91,2,FIND("*",F91,2)-2)/2-MID(F91,FIND("*",F91,2)+1,4))^2)*D91*10^(-9)*7850,0)+IF(LEFT(G91,2)="钢筋",ROUND(PI()*(MID(F91,2,3)/2)^2*7850*10^(-6),3)*10^(-3)*D91,0)+IF(LEFT(G91,4)="等边角钢",VLOOKUP(MID(F91,1,7),'数据库'!$A$2:$C$83,3,FALSE)*D91*10^(-3),0)+IF(LEFT(G91,5)="不等边角钢",VLOOKUP(MID(F91,1,11),'数据库'!$D$2:$F$64,3,FALSE)*D91*10^(-3),0)+IF(LEFT(G91,2)="槽钢",VLOOKUP(MID(F91,1,6),'数据库'!$G$2:$I$31,3,FALSE)*D91*10^(-3),0)+IF(LEFT(G91,3)="工字钢",VLOOKUP(LEFT(F91,5),'数据库'!$J$2:$L$35,3,FALSE)*D91*10^(-3),0)+IF(LEFT(G91,3)="C型钢",VLOOKUP(LEFT(F91,14),'数据库'!$M$2:$O$30,3,FALSE)*D91*10^(-3),0)+IF(LEFT(G91,3)="H型钢",VLOOKUP(LEFT(F91,16),'数据库'!$P$2:$R$66,3,FALSE)*D91*10^(-3),0)+IF(LEFT(G91,4)="花纹钢板",VLOOKUP(LEFT(G91,7),'数据库'!$S$2:$T$11,2,FALSE)*MID(F91,5,FIND("*",F91,2)-5)*D91*10^(-6),0))*E91</f>
        <v>15.66432</v>
      </c>
      <c r="I91" s="70">
        <f>(IF(LEFT(G91,2)="钢板",MID(F91,2,FIND("*",F91)-2)*D91*10^(-6)*2,0)+IF(LEFT(G91,2)="钢管",PI()*MID(F91,2,FIND("*",F91)-2)*D91*10^(-6),0)+IF(LEFT(G91,2)="钢筋",PI()*MID(F91,2,3)*D91*10^(-6),0)+IF(LEFT(G91,4)="等边角钢",VLOOKUP(LEFT(F91,7),'数据库'!$A$2:$C$83,2,FALSE)*D91*10^(-3),0)+IF(LEFT(G91,5)="不等边角钢",VLOOKUP(LEFT(F91,11),'数据库'!$D$2:$F$66,2,FALSE)*D91*10^(-3),0)+IF(LEFT(G91,2)="槽钢",VLOOKUP(LEFT(F91,7),'数据库'!$G$2:$I$31,2,FALSE)*D91*10^(-3),0)+IF(LEFT(G91,3)="工字钢",VLOOKUP(LEFT(F91,5),'数据库'!$J$2:$L$35,2,FALSE)*D91*10^(-3))+IF(LEFT(G91,3)="C型钢",VLOOKUP(LEFT(F91,14),'数据库'!$M$2:$O$30,2,FALSE)*D91*10^(-3))+IF(LEFT(G91,3)="H型钢",VLOOKUP(LEFT(F91,16),'数据库'!$P$2:$R$66,2,FALSE)*D91*10^(-3))+IF(LEFT(G91,4)="花纹钢板",MID(F91,5,FIND("*",F91)-5)*D91*10^(-6)*2,0))*E91</f>
        <v>0.6650123329118874</v>
      </c>
      <c r="J91" s="83" t="str">
        <f aca="true" t="shared" si="27" ref="J91:J101">G91</f>
        <v>钢筋</v>
      </c>
      <c r="K91" s="84">
        <f aca="true" t="shared" si="28" ref="K91:K101">H91</f>
        <v>15.66432</v>
      </c>
      <c r="L91" s="84">
        <f aca="true" t="shared" si="29" ref="L91:L101">I91</f>
        <v>0.6650123329118874</v>
      </c>
    </row>
    <row r="92" spans="2:12" ht="15.75">
      <c r="B92" s="64" t="s">
        <v>18</v>
      </c>
      <c r="C92" s="80">
        <v>12</v>
      </c>
      <c r="D92">
        <v>1580</v>
      </c>
      <c r="E92">
        <v>108</v>
      </c>
      <c r="F92" s="68" t="str">
        <f t="shared" si="25"/>
        <v>φ12</v>
      </c>
      <c r="G92" s="69" t="str">
        <f t="shared" si="26"/>
        <v>钢筋</v>
      </c>
      <c r="H92" s="70">
        <f>(IF(LEFT(G92,2)="钢板",MID(F92,2,FIND("*",F92)-2)*D92*MID(F92,FIND("*",F92)+1,2)*10^(-9)*7850,0)+IF(LEFT(G92,2)="钢管",PI()*((MID(F92,2,FIND("*",F92,2)-2)/2)^2-(MID(F92,2,FIND("*",F92,2)-2)/2-MID(F92,FIND("*",F92,2)+1,4))^2)*D92*10^(-9)*7850,0)+IF(LEFT(G92,2)="钢筋",ROUND(PI()*(MID(F92,2,3)/2)^2*7850*10^(-6),3)*10^(-3)*D92,0)+IF(LEFT(G92,4)="等边角钢",VLOOKUP(MID(F92,1,7),'数据库'!$A$2:$C$83,3,FALSE)*D92*10^(-3),0)+IF(LEFT(G92,5)="不等边角钢",VLOOKUP(MID(F92,1,11),'数据库'!$D$2:$F$64,3,FALSE)*D92*10^(-3),0)+IF(LEFT(G92,2)="槽钢",VLOOKUP(MID(F92,1,6),'数据库'!$G$2:$I$31,3,FALSE)*D92*10^(-3),0)+IF(LEFT(G92,3)="工字钢",VLOOKUP(LEFT(F92,5),'数据库'!$J$2:$L$35,3,FALSE)*D92*10^(-3),0)+IF(LEFT(G92,3)="C型钢",VLOOKUP(LEFT(F92,14),'数据库'!$M$2:$O$30,3,FALSE)*D92*10^(-3),0)+IF(LEFT(G92,3)="H型钢",VLOOKUP(LEFT(F92,16),'数据库'!$P$2:$R$66,3,FALSE)*D92*10^(-3),0)+IF(LEFT(G92,4)="花纹钢板",VLOOKUP(LEFT(G92,7),'数据库'!$S$2:$T$11,2,FALSE)*MID(F92,5,FIND("*",F92,2)-5)*D92*10^(-6),0))*E92</f>
        <v>151.52832</v>
      </c>
      <c r="I92" s="70">
        <f>(IF(LEFT(G92,2)="钢板",MID(F92,2,FIND("*",F92)-2)*D92*10^(-6)*2,0)+IF(LEFT(G92,2)="钢管",PI()*MID(F92,2,FIND("*",F92)-2)*D92*10^(-6),0)+IF(LEFT(G92,2)="钢筋",PI()*MID(F92,2,3)*D92*10^(-6),0)+IF(LEFT(G92,4)="等边角钢",VLOOKUP(LEFT(F92,7),'数据库'!$A$2:$C$83,2,FALSE)*D92*10^(-3),0)+IF(LEFT(G92,5)="不等边角钢",VLOOKUP(LEFT(F92,11),'数据库'!$D$2:$F$66,2,FALSE)*D92*10^(-3),0)+IF(LEFT(G92,2)="槽钢",VLOOKUP(LEFT(F92,7),'数据库'!$G$2:$I$31,2,FALSE)*D92*10^(-3),0)+IF(LEFT(G92,3)="工字钢",VLOOKUP(LEFT(F92,5),'数据库'!$J$2:$L$35,2,FALSE)*D92*10^(-3))+IF(LEFT(G92,3)="C型钢",VLOOKUP(LEFT(F92,14),'数据库'!$M$2:$O$30,2,FALSE)*D92*10^(-3))+IF(LEFT(G92,3)="H型钢",VLOOKUP(LEFT(F92,16),'数据库'!$P$2:$R$66,2,FALSE)*D92*10^(-3))+IF(LEFT(G92,4)="花纹钢板",MID(F92,5,FIND("*",F92)-5)*D92*10^(-6)*2,0))*E92</f>
        <v>6.432976444902748</v>
      </c>
      <c r="J92" s="83" t="str">
        <f t="shared" si="27"/>
        <v>钢筋</v>
      </c>
      <c r="K92" s="84">
        <f t="shared" si="28"/>
        <v>151.52832</v>
      </c>
      <c r="L92" s="84">
        <f t="shared" si="29"/>
        <v>6.432976444902748</v>
      </c>
    </row>
    <row r="93" spans="2:12" ht="15.75">
      <c r="B93" s="64" t="s">
        <v>18</v>
      </c>
      <c r="C93" s="80">
        <v>12</v>
      </c>
      <c r="D93">
        <v>1380</v>
      </c>
      <c r="E93">
        <v>18</v>
      </c>
      <c r="F93" s="68" t="str">
        <f t="shared" si="25"/>
        <v>φ12</v>
      </c>
      <c r="G93" s="69" t="str">
        <f t="shared" si="26"/>
        <v>钢筋</v>
      </c>
      <c r="H93" s="70">
        <f>(IF(LEFT(G93,2)="钢板",MID(F93,2,FIND("*",F93)-2)*D93*MID(F93,FIND("*",F93)+1,2)*10^(-9)*7850,0)+IF(LEFT(G93,2)="钢管",PI()*((MID(F93,2,FIND("*",F93,2)-2)/2)^2-(MID(F93,2,FIND("*",F93,2)-2)/2-MID(F93,FIND("*",F93,2)+1,4))^2)*D93*10^(-9)*7850,0)+IF(LEFT(G93,2)="钢筋",ROUND(PI()*(MID(F93,2,3)/2)^2*7850*10^(-6),3)*10^(-3)*D93,0)+IF(LEFT(G93,4)="等边角钢",VLOOKUP(MID(F93,1,7),'数据库'!$A$2:$C$83,3,FALSE)*D93*10^(-3),0)+IF(LEFT(G93,5)="不等边角钢",VLOOKUP(MID(F93,1,11),'数据库'!$D$2:$F$64,3,FALSE)*D93*10^(-3),0)+IF(LEFT(G93,2)="槽钢",VLOOKUP(MID(F93,1,6),'数据库'!$G$2:$I$31,3,FALSE)*D93*10^(-3),0)+IF(LEFT(G93,3)="工字钢",VLOOKUP(LEFT(F93,5),'数据库'!$J$2:$L$35,3,FALSE)*D93*10^(-3),0)+IF(LEFT(G93,3)="C型钢",VLOOKUP(LEFT(F93,14),'数据库'!$M$2:$O$30,3,FALSE)*D93*10^(-3),0)+IF(LEFT(G93,3)="H型钢",VLOOKUP(LEFT(F93,16),'数据库'!$P$2:$R$66,3,FALSE)*D93*10^(-3),0)+IF(LEFT(G93,4)="花纹钢板",VLOOKUP(LEFT(G93,7),'数据库'!$S$2:$T$11,2,FALSE)*MID(F93,5,FIND("*",F93,2)-5)*D93*10^(-6),0))*E93</f>
        <v>22.057920000000003</v>
      </c>
      <c r="I93" s="70">
        <f>(IF(LEFT(G93,2)="钢板",MID(F93,2,FIND("*",F93)-2)*D93*10^(-6)*2,0)+IF(LEFT(G93,2)="钢管",PI()*MID(F93,2,FIND("*",F93)-2)*D93*10^(-6),0)+IF(LEFT(G93,2)="钢筋",PI()*MID(F93,2,3)*D93*10^(-6),0)+IF(LEFT(G93,4)="等边角钢",VLOOKUP(LEFT(F93,7),'数据库'!$A$2:$C$83,2,FALSE)*D93*10^(-3),0)+IF(LEFT(G93,5)="不等边角钢",VLOOKUP(LEFT(F93,11),'数据库'!$D$2:$F$66,2,FALSE)*D93*10^(-3),0)+IF(LEFT(G93,2)="槽钢",VLOOKUP(LEFT(F93,7),'数据库'!$G$2:$I$31,2,FALSE)*D93*10^(-3),0)+IF(LEFT(G93,3)="工字钢",VLOOKUP(LEFT(F93,5),'数据库'!$J$2:$L$35,2,FALSE)*D93*10^(-3))+IF(LEFT(G93,3)="C型钢",VLOOKUP(LEFT(F93,14),'数据库'!$M$2:$O$30,2,FALSE)*D93*10^(-3))+IF(LEFT(G93,3)="H型钢",VLOOKUP(LEFT(F93,16),'数据库'!$P$2:$R$66,2,FALSE)*D93*10^(-3))+IF(LEFT(G93,4)="花纹钢板",MID(F93,5,FIND("*",F93)-5)*D93*10^(-6)*2,0))*E93</f>
        <v>0.9364459381820456</v>
      </c>
      <c r="J93" s="83" t="str">
        <f t="shared" si="27"/>
        <v>钢筋</v>
      </c>
      <c r="K93" s="84">
        <f t="shared" si="28"/>
        <v>22.057920000000003</v>
      </c>
      <c r="L93" s="84">
        <f t="shared" si="29"/>
        <v>0.9364459381820456</v>
      </c>
    </row>
    <row r="94" spans="2:12" ht="15.75">
      <c r="B94" s="64" t="s">
        <v>18</v>
      </c>
      <c r="C94" s="80" t="s">
        <v>77</v>
      </c>
      <c r="D94">
        <f>900-9</f>
        <v>891</v>
      </c>
      <c r="E94">
        <v>18</v>
      </c>
      <c r="F94" s="68" t="str">
        <f t="shared" si="25"/>
        <v>φ32*2</v>
      </c>
      <c r="G94" s="69" t="str">
        <f t="shared" si="26"/>
        <v>钢管</v>
      </c>
      <c r="H94" s="70">
        <f>(IF(LEFT(G94,2)="钢板",MID(F94,2,FIND("*",F94)-2)*D94*MID(F94,FIND("*",F94)+1,2)*10^(-9)*7850,0)+IF(LEFT(G94,2)="钢管",PI()*((MID(F94,2,FIND("*",F94,2)-2)/2)^2-(MID(F94,2,FIND("*",F94,2)-2)/2-MID(F94,FIND("*",F94,2)+1,4))^2)*D94*10^(-9)*7850,0)+IF(LEFT(G94,2)="钢筋",ROUND(PI()*(MID(F94,2,3)/2)^2*7850*10^(-6),3)*10^(-3)*D94,0)+IF(LEFT(G94,4)="等边角钢",VLOOKUP(MID(F94,1,7),'数据库'!$A$2:$C$83,3,FALSE)*D94*10^(-3),0)+IF(LEFT(G94,5)="不等边角钢",VLOOKUP(MID(F94,1,11),'数据库'!$D$2:$F$64,3,FALSE)*D94*10^(-3),0)+IF(LEFT(G94,2)="槽钢",VLOOKUP(MID(F94,1,6),'数据库'!$G$2:$I$31,3,FALSE)*D94*10^(-3),0)+IF(LEFT(G94,3)="工字钢",VLOOKUP(LEFT(F94,5),'数据库'!$J$2:$L$35,3,FALSE)*D94*10^(-3),0)+IF(LEFT(G94,3)="C型钢",VLOOKUP(LEFT(F94,14),'数据库'!$M$2:$O$30,3,FALSE)*D94*10^(-3),0)+IF(LEFT(G94,3)="H型钢",VLOOKUP(LEFT(F94,16),'数据库'!$P$2:$R$66,3,FALSE)*D94*10^(-3),0)+IF(LEFT(G94,4)="花纹钢板",VLOOKUP(LEFT(G94,7),'数据库'!$S$2:$T$11,2,FALSE)*MID(F94,5,FIND("*",F94,2)-5)*D94*10^(-6),0))*E94</f>
        <v>23.73127046276663</v>
      </c>
      <c r="I94" s="70">
        <f>(IF(LEFT(G94,2)="钢板",MID(F94,2,FIND("*",F94)-2)*D94*10^(-6)*2,0)+IF(LEFT(G94,2)="钢管",PI()*MID(F94,2,FIND("*",F94)-2)*D94*10^(-6),0)+IF(LEFT(G94,2)="钢筋",PI()*MID(F94,2,3)*D94*10^(-6),0)+IF(LEFT(G94,4)="等边角钢",VLOOKUP(LEFT(F94,7),'数据库'!$A$2:$C$83,2,FALSE)*D94*10^(-3),0)+IF(LEFT(G94,5)="不等边角钢",VLOOKUP(LEFT(F94,11),'数据库'!$D$2:$F$66,2,FALSE)*D94*10^(-3),0)+IF(LEFT(G94,2)="槽钢",VLOOKUP(LEFT(F94,7),'数据库'!$G$2:$I$31,2,FALSE)*D94*10^(-3),0)+IF(LEFT(G94,3)="工字钢",VLOOKUP(LEFT(F94,5),'数据库'!$J$2:$L$35,2,FALSE)*D94*10^(-3))+IF(LEFT(G94,3)="C型钢",VLOOKUP(LEFT(F94,14),'数据库'!$M$2:$O$30,2,FALSE)*D94*10^(-3))+IF(LEFT(G94,3)="H型钢",VLOOKUP(LEFT(F94,16),'数据库'!$P$2:$R$66,2,FALSE)*D94*10^(-3))+IF(LEFT(G94,4)="花纹钢板",MID(F94,5,FIND("*",F94)-5)*D94*10^(-6)*2,0))*E94</f>
        <v>1.6123156153047393</v>
      </c>
      <c r="J94" s="83" t="str">
        <f t="shared" si="27"/>
        <v>钢管</v>
      </c>
      <c r="K94" s="84">
        <f t="shared" si="28"/>
        <v>23.73127046276663</v>
      </c>
      <c r="L94" s="84">
        <f t="shared" si="29"/>
        <v>1.6123156153047393</v>
      </c>
    </row>
    <row r="95" spans="2:12" ht="15.75">
      <c r="B95" s="64" t="s">
        <v>18</v>
      </c>
      <c r="C95" s="80" t="s">
        <v>77</v>
      </c>
      <c r="D95">
        <f>1300-9</f>
        <v>1291</v>
      </c>
      <c r="E95">
        <v>18</v>
      </c>
      <c r="F95" s="68" t="str">
        <f t="shared" si="25"/>
        <v>φ32*2</v>
      </c>
      <c r="G95" s="69" t="str">
        <f t="shared" si="26"/>
        <v>钢管</v>
      </c>
      <c r="H95" s="70">
        <f>(IF(LEFT(G95,2)="钢板",MID(F95,2,FIND("*",F95)-2)*D95*MID(F95,FIND("*",F95)+1,2)*10^(-9)*7850,0)+IF(LEFT(G95,2)="钢管",PI()*((MID(F95,2,FIND("*",F95,2)-2)/2)^2-(MID(F95,2,FIND("*",F95,2)-2)/2-MID(F95,FIND("*",F95,2)+1,4))^2)*D95*10^(-9)*7850,0)+IF(LEFT(G95,2)="钢筋",ROUND(PI()*(MID(F95,2,3)/2)^2*7850*10^(-6),3)*10^(-3)*D95,0)+IF(LEFT(G95,4)="等边角钢",VLOOKUP(MID(F95,1,7),'数据库'!$A$2:$C$83,3,FALSE)*D95*10^(-3),0)+IF(LEFT(G95,5)="不等边角钢",VLOOKUP(MID(F95,1,11),'数据库'!$D$2:$F$64,3,FALSE)*D95*10^(-3),0)+IF(LEFT(G95,2)="槽钢",VLOOKUP(MID(F95,1,6),'数据库'!$G$2:$I$31,3,FALSE)*D95*10^(-3),0)+IF(LEFT(G95,3)="工字钢",VLOOKUP(LEFT(F95,5),'数据库'!$J$2:$L$35,3,FALSE)*D95*10^(-3),0)+IF(LEFT(G95,3)="C型钢",VLOOKUP(LEFT(F95,14),'数据库'!$M$2:$O$30,3,FALSE)*D95*10^(-3),0)+IF(LEFT(G95,3)="H型钢",VLOOKUP(LEFT(F95,16),'数据库'!$P$2:$R$66,3,FALSE)*D95*10^(-3),0)+IF(LEFT(G95,4)="花纹钢板",VLOOKUP(LEFT(G95,7),'数据库'!$S$2:$T$11,2,FALSE)*MID(F95,5,FIND("*",F95,2)-5)*D95*10^(-6),0))*E95</f>
        <v>34.38503946962034</v>
      </c>
      <c r="I95" s="70">
        <f>(IF(LEFT(G95,2)="钢板",MID(F95,2,FIND("*",F95)-2)*D95*10^(-6)*2,0)+IF(LEFT(G95,2)="钢管",PI()*MID(F95,2,FIND("*",F95)-2)*D95*10^(-6),0)+IF(LEFT(G95,2)="钢筋",PI()*MID(F95,2,3)*D95*10^(-6),0)+IF(LEFT(G95,4)="等边角钢",VLOOKUP(LEFT(F95,7),'数据库'!$A$2:$C$83,2,FALSE)*D95*10^(-3),0)+IF(LEFT(G95,5)="不等边角钢",VLOOKUP(LEFT(F95,11),'数据库'!$D$2:$F$66,2,FALSE)*D95*10^(-3),0)+IF(LEFT(G95,2)="槽钢",VLOOKUP(LEFT(F95,7),'数据库'!$G$2:$I$31,2,FALSE)*D95*10^(-3),0)+IF(LEFT(G95,3)="工字钢",VLOOKUP(LEFT(F95,5),'数据库'!$J$2:$L$35,2,FALSE)*D95*10^(-3))+IF(LEFT(G95,3)="C型钢",VLOOKUP(LEFT(F95,14),'数据库'!$M$2:$O$30,2,FALSE)*D95*10^(-3))+IF(LEFT(G95,3)="H型钢",VLOOKUP(LEFT(F95,16),'数据库'!$P$2:$R$66,2,FALSE)*D95*10^(-3))+IF(LEFT(G95,4)="花纹钢板",MID(F95,5,FIND("*",F95)-5)*D95*10^(-6)*2,0))*E95</f>
        <v>2.3361385626918274</v>
      </c>
      <c r="J95" s="83" t="str">
        <f t="shared" si="27"/>
        <v>钢管</v>
      </c>
      <c r="K95" s="84">
        <f t="shared" si="28"/>
        <v>34.38503946962034</v>
      </c>
      <c r="L95" s="84">
        <f t="shared" si="29"/>
        <v>2.3361385626918274</v>
      </c>
    </row>
    <row r="96" spans="2:12" ht="15.75">
      <c r="B96" s="64" t="s">
        <v>18</v>
      </c>
      <c r="C96" s="80">
        <v>12</v>
      </c>
      <c r="D96">
        <v>3176</v>
      </c>
      <c r="E96">
        <v>36</v>
      </c>
      <c r="F96" s="68" t="str">
        <f t="shared" si="25"/>
        <v>φ12</v>
      </c>
      <c r="G96" s="69" t="str">
        <f t="shared" si="26"/>
        <v>钢筋</v>
      </c>
      <c r="H96" s="70">
        <f>(IF(LEFT(G96,2)="钢板",MID(F96,2,FIND("*",F96)-2)*D96*MID(F96,FIND("*",F96)+1,2)*10^(-9)*7850,0)+IF(LEFT(G96,2)="钢管",PI()*((MID(F96,2,FIND("*",F96,2)-2)/2)^2-(MID(F96,2,FIND("*",F96,2)-2)/2-MID(F96,FIND("*",F96,2)+1,4))^2)*D96*10^(-9)*7850,0)+IF(LEFT(G96,2)="钢筋",ROUND(PI()*(MID(F96,2,3)/2)^2*7850*10^(-6),3)*10^(-3)*D96,0)+IF(LEFT(G96,4)="等边角钢",VLOOKUP(MID(F96,1,7),'数据库'!$A$2:$C$83,3,FALSE)*D96*10^(-3),0)+IF(LEFT(G96,5)="不等边角钢",VLOOKUP(MID(F96,1,11),'数据库'!$D$2:$F$64,3,FALSE)*D96*10^(-3),0)+IF(LEFT(G96,2)="槽钢",VLOOKUP(MID(F96,1,6),'数据库'!$G$2:$I$31,3,FALSE)*D96*10^(-3),0)+IF(LEFT(G96,3)="工字钢",VLOOKUP(LEFT(F96,5),'数据库'!$J$2:$L$35,3,FALSE)*D96*10^(-3),0)+IF(LEFT(G96,3)="C型钢",VLOOKUP(LEFT(F96,14),'数据库'!$M$2:$O$30,3,FALSE)*D96*10^(-3),0)+IF(LEFT(G96,3)="H型钢",VLOOKUP(LEFT(F96,16),'数据库'!$P$2:$R$66,3,FALSE)*D96*10^(-3),0)+IF(LEFT(G96,4)="花纹钢板",VLOOKUP(LEFT(G96,7),'数据库'!$S$2:$T$11,2,FALSE)*MID(F96,5,FIND("*",F96,2)-5)*D96*10^(-6),0))*E96</f>
        <v>101.53036800000001</v>
      </c>
      <c r="I96" s="70">
        <f>(IF(LEFT(G96,2)="钢板",MID(F96,2,FIND("*",F96)-2)*D96*10^(-6)*2,0)+IF(LEFT(G96,2)="钢管",PI()*MID(F96,2,FIND("*",F96)-2)*D96*10^(-6),0)+IF(LEFT(G96,2)="钢筋",PI()*MID(F96,2,3)*D96*10^(-6),0)+IF(LEFT(G96,4)="等边角钢",VLOOKUP(LEFT(F96,7),'数据库'!$A$2:$C$83,2,FALSE)*D96*10^(-3),0)+IF(LEFT(G96,5)="不等边角钢",VLOOKUP(LEFT(F96,11),'数据库'!$D$2:$F$66,2,FALSE)*D96*10^(-3),0)+IF(LEFT(G96,2)="槽钢",VLOOKUP(LEFT(F96,7),'数据库'!$G$2:$I$31,2,FALSE)*D96*10^(-3),0)+IF(LEFT(G96,3)="工字钢",VLOOKUP(LEFT(F96,5),'数据库'!$J$2:$L$35,2,FALSE)*D96*10^(-3))+IF(LEFT(G96,3)="C型钢",VLOOKUP(LEFT(F96,14),'数据库'!$M$2:$O$30,2,FALSE)*D96*10^(-3))+IF(LEFT(G96,3)="H型钢",VLOOKUP(LEFT(F96,16),'数据库'!$P$2:$R$66,2,FALSE)*D96*10^(-3))+IF(LEFT(G96,4)="花纹钢板",MID(F96,5,FIND("*",F96)-5)*D96*10^(-6)*2,0))*E96</f>
        <v>4.310365651690111</v>
      </c>
      <c r="J96" s="83" t="str">
        <f t="shared" si="27"/>
        <v>钢筋</v>
      </c>
      <c r="K96" s="84">
        <f t="shared" si="28"/>
        <v>101.53036800000001</v>
      </c>
      <c r="L96" s="84">
        <f t="shared" si="29"/>
        <v>4.310365651690111</v>
      </c>
    </row>
    <row r="97" spans="2:12" ht="15.75">
      <c r="B97" s="64" t="s">
        <v>18</v>
      </c>
      <c r="C97" s="80">
        <v>12</v>
      </c>
      <c r="D97">
        <v>3298</v>
      </c>
      <c r="E97">
        <v>36</v>
      </c>
      <c r="F97" s="68" t="str">
        <f t="shared" si="25"/>
        <v>φ12</v>
      </c>
      <c r="G97" s="69" t="str">
        <f t="shared" si="26"/>
        <v>钢筋</v>
      </c>
      <c r="H97" s="70">
        <f>(IF(LEFT(G97,2)="钢板",MID(F97,2,FIND("*",F97)-2)*D97*MID(F97,FIND("*",F97)+1,2)*10^(-9)*7850,0)+IF(LEFT(G97,2)="钢管",PI()*((MID(F97,2,FIND("*",F97,2)-2)/2)^2-(MID(F97,2,FIND("*",F97,2)-2)/2-MID(F97,FIND("*",F97,2)+1,4))^2)*D97*10^(-9)*7850,0)+IF(LEFT(G97,2)="钢筋",ROUND(PI()*(MID(F97,2,3)/2)^2*7850*10^(-6),3)*10^(-3)*D97,0)+IF(LEFT(G97,4)="等边角钢",VLOOKUP(MID(F97,1,7),'数据库'!$A$2:$C$83,3,FALSE)*D97*10^(-3),0)+IF(LEFT(G97,5)="不等边角钢",VLOOKUP(MID(F97,1,11),'数据库'!$D$2:$F$64,3,FALSE)*D97*10^(-3),0)+IF(LEFT(G97,2)="槽钢",VLOOKUP(MID(F97,1,6),'数据库'!$G$2:$I$31,3,FALSE)*D97*10^(-3),0)+IF(LEFT(G97,3)="工字钢",VLOOKUP(LEFT(F97,5),'数据库'!$J$2:$L$35,3,FALSE)*D97*10^(-3),0)+IF(LEFT(G97,3)="C型钢",VLOOKUP(LEFT(F97,14),'数据库'!$M$2:$O$30,3,FALSE)*D97*10^(-3),0)+IF(LEFT(G97,3)="H型钢",VLOOKUP(LEFT(F97,16),'数据库'!$P$2:$R$66,3,FALSE)*D97*10^(-3),0)+IF(LEFT(G97,4)="花纹钢板",VLOOKUP(LEFT(G97,7),'数据库'!$S$2:$T$11,2,FALSE)*MID(F97,5,FIND("*",F97,2)-5)*D97*10^(-6),0))*E97</f>
        <v>105.430464</v>
      </c>
      <c r="I97" s="70">
        <f>(IF(LEFT(G97,2)="钢板",MID(F97,2,FIND("*",F97)-2)*D97*10^(-6)*2,0)+IF(LEFT(G97,2)="钢管",PI()*MID(F97,2,FIND("*",F97)-2)*D97*10^(-6),0)+IF(LEFT(G97,2)="钢筋",PI()*MID(F97,2,3)*D97*10^(-6),0)+IF(LEFT(G97,4)="等边角钢",VLOOKUP(LEFT(F97,7),'数据库'!$A$2:$C$83,2,FALSE)*D97*10^(-3),0)+IF(LEFT(G97,5)="不等边角钢",VLOOKUP(LEFT(F97,11),'数据库'!$D$2:$F$66,2,FALSE)*D97*10^(-3),0)+IF(LEFT(G97,2)="槽钢",VLOOKUP(LEFT(F97,7),'数据库'!$G$2:$I$31,2,FALSE)*D97*10^(-3),0)+IF(LEFT(G97,3)="工字钢",VLOOKUP(LEFT(F97,5),'数据库'!$J$2:$L$35,2,FALSE)*D97*10^(-3))+IF(LEFT(G97,3)="C型钢",VLOOKUP(LEFT(F97,14),'数据库'!$M$2:$O$30,2,FALSE)*D97*10^(-3))+IF(LEFT(G97,3)="H型钢",VLOOKUP(LEFT(F97,16),'数据库'!$P$2:$R$66,2,FALSE)*D97*10^(-3))+IF(LEFT(G97,4)="花纹钢板",MID(F97,5,FIND("*",F97)-5)*D97*10^(-6)*2,0))*E97</f>
        <v>4.475940150904907</v>
      </c>
      <c r="J97" s="83" t="str">
        <f t="shared" si="27"/>
        <v>钢筋</v>
      </c>
      <c r="K97" s="84">
        <f t="shared" si="28"/>
        <v>105.430464</v>
      </c>
      <c r="L97" s="84">
        <f t="shared" si="29"/>
        <v>4.475940150904907</v>
      </c>
    </row>
    <row r="98" spans="2:12" ht="15.75">
      <c r="B98" s="64" t="s">
        <v>18</v>
      </c>
      <c r="C98" s="80">
        <v>20</v>
      </c>
      <c r="D98">
        <v>20000</v>
      </c>
      <c r="E98">
        <v>1</v>
      </c>
      <c r="F98" s="68" t="str">
        <f t="shared" si="25"/>
        <v>φ20</v>
      </c>
      <c r="G98" s="69" t="str">
        <f t="shared" si="26"/>
        <v>钢筋</v>
      </c>
      <c r="H98" s="70">
        <f>(IF(LEFT(G98,2)="钢板",MID(F98,2,FIND("*",F98)-2)*D98*MID(F98,FIND("*",F98)+1,2)*10^(-9)*7850,0)+IF(LEFT(G98,2)="钢管",PI()*((MID(F98,2,FIND("*",F98,2)-2)/2)^2-(MID(F98,2,FIND("*",F98,2)-2)/2-MID(F98,FIND("*",F98,2)+1,4))^2)*D98*10^(-9)*7850,0)+IF(LEFT(G98,2)="钢筋",ROUND(PI()*(MID(F98,2,3)/2)^2*7850*10^(-6),3)*10^(-3)*D98,0)+IF(LEFT(G98,4)="等边角钢",VLOOKUP(MID(F98,1,7),'数据库'!$A$2:$C$83,3,FALSE)*D98*10^(-3),0)+IF(LEFT(G98,5)="不等边角钢",VLOOKUP(MID(F98,1,11),'数据库'!$D$2:$F$64,3,FALSE)*D98*10^(-3),0)+IF(LEFT(G98,2)="槽钢",VLOOKUP(MID(F98,1,6),'数据库'!$G$2:$I$31,3,FALSE)*D98*10^(-3),0)+IF(LEFT(G98,3)="工字钢",VLOOKUP(LEFT(F98,5),'数据库'!$J$2:$L$35,3,FALSE)*D98*10^(-3),0)+IF(LEFT(G98,3)="C型钢",VLOOKUP(LEFT(F98,14),'数据库'!$M$2:$O$30,3,FALSE)*D98*10^(-3),0)+IF(LEFT(G98,3)="H型钢",VLOOKUP(LEFT(F98,16),'数据库'!$P$2:$R$66,3,FALSE)*D98*10^(-3),0)+IF(LEFT(G98,4)="花纹钢板",VLOOKUP(LEFT(G98,7),'数据库'!$S$2:$T$11,2,FALSE)*MID(F98,5,FIND("*",F98,2)-5)*D98*10^(-6),0))*E98</f>
        <v>49.32000000000001</v>
      </c>
      <c r="I98" s="70">
        <f>(IF(LEFT(G98,2)="钢板",MID(F98,2,FIND("*",F98)-2)*D98*10^(-6)*2,0)+IF(LEFT(G98,2)="钢管",PI()*MID(F98,2,FIND("*",F98)-2)*D98*10^(-6),0)+IF(LEFT(G98,2)="钢筋",PI()*MID(F98,2,3)*D98*10^(-6),0)+IF(LEFT(G98,4)="等边角钢",VLOOKUP(LEFT(F98,7),'数据库'!$A$2:$C$83,2,FALSE)*D98*10^(-3),0)+IF(LEFT(G98,5)="不等边角钢",VLOOKUP(LEFT(F98,11),'数据库'!$D$2:$F$66,2,FALSE)*D98*10^(-3),0)+IF(LEFT(G98,2)="槽钢",VLOOKUP(LEFT(F98,7),'数据库'!$G$2:$I$31,2,FALSE)*D98*10^(-3),0)+IF(LEFT(G98,3)="工字钢",VLOOKUP(LEFT(F98,5),'数据库'!$J$2:$L$35,2,FALSE)*D98*10^(-3))+IF(LEFT(G98,3)="C型钢",VLOOKUP(LEFT(F98,14),'数据库'!$M$2:$O$30,2,FALSE)*D98*10^(-3))+IF(LEFT(G98,3)="H型钢",VLOOKUP(LEFT(F98,16),'数据库'!$P$2:$R$66,2,FALSE)*D98*10^(-3))+IF(LEFT(G98,4)="花纹钢板",MID(F98,5,FIND("*",F98)-5)*D98*10^(-6)*2,0))*E98</f>
        <v>1.256637061435917</v>
      </c>
      <c r="J98" s="83" t="str">
        <f t="shared" si="27"/>
        <v>钢筋</v>
      </c>
      <c r="K98" s="84">
        <f t="shared" si="28"/>
        <v>49.32000000000001</v>
      </c>
      <c r="L98" s="84">
        <f t="shared" si="29"/>
        <v>1.256637061435917</v>
      </c>
    </row>
    <row r="99" spans="2:12" ht="15.75">
      <c r="B99" s="64" t="s">
        <v>20</v>
      </c>
      <c r="C99" s="80" t="s">
        <v>78</v>
      </c>
      <c r="D99">
        <v>933</v>
      </c>
      <c r="E99">
        <v>36</v>
      </c>
      <c r="F99" s="68" t="str">
        <f t="shared" si="25"/>
        <v>∠50*5</v>
      </c>
      <c r="G99" s="69" t="str">
        <f t="shared" si="26"/>
        <v>等边角钢</v>
      </c>
      <c r="H99" s="70">
        <f>(IF(LEFT(G99,2)="钢板",MID(F99,2,FIND("*",F99)-2)*D99*MID(F99,FIND("*",F99)+1,2)*10^(-9)*7850,0)+IF(LEFT(G99,2)="钢管",PI()*((MID(F99,2,FIND("*",F99,2)-2)/2)^2-(MID(F99,2,FIND("*",F99,2)-2)/2-MID(F99,FIND("*",F99,2)+1,4))^2)*D99*10^(-9)*7850,0)+IF(LEFT(G99,2)="钢筋",ROUND(PI()*(MID(F99,2,3)/2)^2*7850*10^(-6),3)*10^(-3)*D99,0)+IF(LEFT(G99,4)="等边角钢",VLOOKUP(MID(F99,1,7),'数据库'!$A$2:$C$83,3,FALSE)*D99*10^(-3),0)+IF(LEFT(G99,5)="不等边角钢",VLOOKUP(MID(F99,1,11),'数据库'!$D$2:$F$64,3,FALSE)*D99*10^(-3),0)+IF(LEFT(G99,2)="槽钢",VLOOKUP(MID(F99,1,6),'数据库'!$G$2:$I$31,3,FALSE)*D99*10^(-3),0)+IF(LEFT(G99,3)="工字钢",VLOOKUP(LEFT(F99,5),'数据库'!$J$2:$L$35,3,FALSE)*D99*10^(-3),0)+IF(LEFT(G99,3)="C型钢",VLOOKUP(LEFT(F99,14),'数据库'!$M$2:$O$30,3,FALSE)*D99*10^(-3),0)+IF(LEFT(G99,3)="H型钢",VLOOKUP(LEFT(F99,16),'数据库'!$P$2:$R$66,3,FALSE)*D99*10^(-3),0)+IF(LEFT(G99,4)="花纹钢板",VLOOKUP(LEFT(G99,7),'数据库'!$S$2:$T$11,2,FALSE)*MID(F99,5,FIND("*",F99,2)-5)*D99*10^(-6),0))*E99</f>
        <v>126.63853286457001</v>
      </c>
      <c r="I99" s="70">
        <f>(IF(LEFT(G99,2)="钢板",MID(F99,2,FIND("*",F99)-2)*D99*10^(-6)*2,0)+IF(LEFT(G99,2)="钢管",PI()*MID(F99,2,FIND("*",F99)-2)*D99*10^(-6),0)+IF(LEFT(G99,2)="钢筋",PI()*MID(F99,2,3)*D99*10^(-6),0)+IF(LEFT(G99,4)="等边角钢",VLOOKUP(LEFT(F99,7),'数据库'!$A$2:$C$83,2,FALSE)*D99*10^(-3),0)+IF(LEFT(G99,5)="不等边角钢",VLOOKUP(LEFT(F99,11),'数据库'!$D$2:$F$66,2,FALSE)*D99*10^(-3),0)+IF(LEFT(G99,2)="槽钢",VLOOKUP(LEFT(F99,7),'数据库'!$G$2:$I$31,2,FALSE)*D99*10^(-3),0)+IF(LEFT(G99,3)="工字钢",VLOOKUP(LEFT(F99,5),'数据库'!$J$2:$L$35,2,FALSE)*D99*10^(-3))+IF(LEFT(G99,3)="C型钢",VLOOKUP(LEFT(F99,14),'数据库'!$M$2:$O$30,2,FALSE)*D99*10^(-3))+IF(LEFT(G99,3)="H型钢",VLOOKUP(LEFT(F99,16),'数据库'!$P$2:$R$66,2,FALSE)*D99*10^(-3))+IF(LEFT(G99,4)="花纹钢板",MID(F99,5,FIND("*",F99)-5)*D99*10^(-6)*2,0))*E99</f>
        <v>6.583248</v>
      </c>
      <c r="J99" s="83" t="str">
        <f t="shared" si="27"/>
        <v>等边角钢</v>
      </c>
      <c r="K99" s="84">
        <f t="shared" si="28"/>
        <v>126.63853286457001</v>
      </c>
      <c r="L99" s="84">
        <f t="shared" si="29"/>
        <v>6.583248</v>
      </c>
    </row>
    <row r="100" spans="2:12" ht="15.75">
      <c r="B100" s="64" t="s">
        <v>20</v>
      </c>
      <c r="C100" s="80" t="s">
        <v>78</v>
      </c>
      <c r="D100">
        <v>1012</v>
      </c>
      <c r="E100">
        <v>36</v>
      </c>
      <c r="F100" s="68" t="str">
        <f t="shared" si="25"/>
        <v>∠50*5</v>
      </c>
      <c r="G100" s="69" t="str">
        <f t="shared" si="26"/>
        <v>等边角钢</v>
      </c>
      <c r="H100" s="70">
        <f>(IF(LEFT(G100,2)="钢板",MID(F100,2,FIND("*",F100)-2)*D100*MID(F100,FIND("*",F100)+1,2)*10^(-9)*7850,0)+IF(LEFT(G100,2)="钢管",PI()*((MID(F100,2,FIND("*",F100,2)-2)/2)^2-(MID(F100,2,FIND("*",F100,2)-2)/2-MID(F100,FIND("*",F100,2)+1,4))^2)*D100*10^(-9)*7850,0)+IF(LEFT(G100,2)="钢筋",ROUND(PI()*(MID(F100,2,3)/2)^2*7850*10^(-6),3)*10^(-3)*D100,0)+IF(LEFT(G100,4)="等边角钢",VLOOKUP(MID(F100,1,7),'数据库'!$A$2:$C$83,3,FALSE)*D100*10^(-3),0)+IF(LEFT(G100,5)="不等边角钢",VLOOKUP(MID(F100,1,11),'数据库'!$D$2:$F$64,3,FALSE)*D100*10^(-3),0)+IF(LEFT(G100,2)="槽钢",VLOOKUP(MID(F100,1,6),'数据库'!$G$2:$I$31,3,FALSE)*D100*10^(-3),0)+IF(LEFT(G100,3)="工字钢",VLOOKUP(LEFT(F100,5),'数据库'!$J$2:$L$35,3,FALSE)*D100*10^(-3),0)+IF(LEFT(G100,3)="C型钢",VLOOKUP(LEFT(F100,14),'数据库'!$M$2:$O$30,3,FALSE)*D100*10^(-3),0)+IF(LEFT(G100,3)="H型钢",VLOOKUP(LEFT(F100,16),'数据库'!$P$2:$R$66,3,FALSE)*D100*10^(-3),0)+IF(LEFT(G100,4)="花纹钢板",VLOOKUP(LEFT(G100,7),'数据库'!$S$2:$T$11,2,FALSE)*MID(F100,5,FIND("*",F100,2)-5)*D100*10^(-6),0))*E100</f>
        <v>137.36140970948</v>
      </c>
      <c r="I100" s="70">
        <f>(IF(LEFT(G100,2)="钢板",MID(F100,2,FIND("*",F100)-2)*D100*10^(-6)*2,0)+IF(LEFT(G100,2)="钢管",PI()*MID(F100,2,FIND("*",F100)-2)*D100*10^(-6),0)+IF(LEFT(G100,2)="钢筋",PI()*MID(F100,2,3)*D100*10^(-6),0)+IF(LEFT(G100,4)="等边角钢",VLOOKUP(LEFT(F100,7),'数据库'!$A$2:$C$83,2,FALSE)*D100*10^(-3),0)+IF(LEFT(G100,5)="不等边角钢",VLOOKUP(LEFT(F100,11),'数据库'!$D$2:$F$66,2,FALSE)*D100*10^(-3),0)+IF(LEFT(G100,2)="槽钢",VLOOKUP(LEFT(F100,7),'数据库'!$G$2:$I$31,2,FALSE)*D100*10^(-3),0)+IF(LEFT(G100,3)="工字钢",VLOOKUP(LEFT(F100,5),'数据库'!$J$2:$L$35,2,FALSE)*D100*10^(-3))+IF(LEFT(G100,3)="C型钢",VLOOKUP(LEFT(F100,14),'数据库'!$M$2:$O$30,2,FALSE)*D100*10^(-3))+IF(LEFT(G100,3)="H型钢",VLOOKUP(LEFT(F100,16),'数据库'!$P$2:$R$66,2,FALSE)*D100*10^(-3))+IF(LEFT(G100,4)="花纹钢板",MID(F100,5,FIND("*",F100)-5)*D100*10^(-6)*2,0))*E100</f>
        <v>7.140672</v>
      </c>
      <c r="J100" s="83" t="str">
        <f t="shared" si="27"/>
        <v>等边角钢</v>
      </c>
      <c r="K100" s="84">
        <f t="shared" si="28"/>
        <v>137.36140970948</v>
      </c>
      <c r="L100" s="84">
        <f t="shared" si="29"/>
        <v>7.140672</v>
      </c>
    </row>
    <row r="101" spans="2:12" ht="15.75">
      <c r="B101" s="64" t="s">
        <v>20</v>
      </c>
      <c r="C101" s="80" t="s">
        <v>79</v>
      </c>
      <c r="D101">
        <v>1000</v>
      </c>
      <c r="E101">
        <v>36</v>
      </c>
      <c r="F101" s="68" t="str">
        <f t="shared" si="25"/>
        <v>∠75*5</v>
      </c>
      <c r="G101" s="69" t="str">
        <f t="shared" si="26"/>
        <v>等边角钢</v>
      </c>
      <c r="H101" s="70">
        <f>(IF(LEFT(G101,2)="钢板",MID(F101,2,FIND("*",F101)-2)*D101*MID(F101,FIND("*",F101)+1,2)*10^(-9)*7850,0)+IF(LEFT(G101,2)="钢管",PI()*((MID(F101,2,FIND("*",F101,2)-2)/2)^2-(MID(F101,2,FIND("*",F101,2)-2)/2-MID(F101,FIND("*",F101,2)+1,4))^2)*D101*10^(-9)*7850,0)+IF(LEFT(G101,2)="钢筋",ROUND(PI()*(MID(F101,2,3)/2)^2*7850*10^(-6),3)*10^(-3)*D101,0)+IF(LEFT(G101,4)="等边角钢",VLOOKUP(MID(F101,1,7),'数据库'!$A$2:$C$83,3,FALSE)*D101*10^(-3),0)+IF(LEFT(G101,5)="不等边角钢",VLOOKUP(MID(F101,1,11),'数据库'!$D$2:$F$64,3,FALSE)*D101*10^(-3),0)+IF(LEFT(G101,2)="槽钢",VLOOKUP(MID(F101,1,6),'数据库'!$G$2:$I$31,3,FALSE)*D101*10^(-3),0)+IF(LEFT(G101,3)="工字钢",VLOOKUP(LEFT(F101,5),'数据库'!$J$2:$L$35,3,FALSE)*D101*10^(-3),0)+IF(LEFT(G101,3)="C型钢",VLOOKUP(LEFT(F101,14),'数据库'!$M$2:$O$30,3,FALSE)*D101*10^(-3),0)+IF(LEFT(G101,3)="H型钢",VLOOKUP(LEFT(F101,16),'数据库'!$P$2:$R$66,3,FALSE)*D101*10^(-3),0)+IF(LEFT(G101,4)="花纹钢板",VLOOKUP(LEFT(G101,7),'数据库'!$S$2:$T$11,2,FALSE)*MID(F101,5,FIND("*",F101,2)-5)*D101*10^(-6),0))*E101</f>
        <v>209.46040076</v>
      </c>
      <c r="I101" s="70">
        <f>(IF(LEFT(G101,2)="钢板",MID(F101,2,FIND("*",F101)-2)*D101*10^(-6)*2,0)+IF(LEFT(G101,2)="钢管",PI()*MID(F101,2,FIND("*",F101)-2)*D101*10^(-6),0)+IF(LEFT(G101,2)="钢筋",PI()*MID(F101,2,3)*D101*10^(-6),0)+IF(LEFT(G101,4)="等边角钢",VLOOKUP(LEFT(F101,7),'数据库'!$A$2:$C$83,2,FALSE)*D101*10^(-3),0)+IF(LEFT(G101,5)="不等边角钢",VLOOKUP(LEFT(F101,11),'数据库'!$D$2:$F$66,2,FALSE)*D101*10^(-3),0)+IF(LEFT(G101,2)="槽钢",VLOOKUP(LEFT(F101,7),'数据库'!$G$2:$I$31,2,FALSE)*D101*10^(-3),0)+IF(LEFT(G101,3)="工字钢",VLOOKUP(LEFT(F101,5),'数据库'!$J$2:$L$35,2,FALSE)*D101*10^(-3))+IF(LEFT(G101,3)="C型钢",VLOOKUP(LEFT(F101,14),'数据库'!$M$2:$O$30,2,FALSE)*D101*10^(-3))+IF(LEFT(G101,3)="H型钢",VLOOKUP(LEFT(F101,16),'数据库'!$P$2:$R$66,2,FALSE)*D101*10^(-3))+IF(LEFT(G101,4)="花纹钢板",MID(F101,5,FIND("*",F101)-5)*D101*10^(-6)*2,0))*E101</f>
        <v>10.62</v>
      </c>
      <c r="J101" s="83" t="str">
        <f t="shared" si="27"/>
        <v>等边角钢</v>
      </c>
      <c r="K101" s="84">
        <f t="shared" si="28"/>
        <v>209.46040076</v>
      </c>
      <c r="L101" s="84">
        <f t="shared" si="29"/>
        <v>10.62</v>
      </c>
    </row>
    <row r="102" spans="6:12" ht="15.75">
      <c r="F102" s="68">
        <f t="shared" si="25"/>
      </c>
      <c r="G102" s="69">
        <f t="shared" si="26"/>
      </c>
      <c r="H102" s="70">
        <f>(IF(LEFT(G102,2)="钢板",MID(F102,2,FIND("*",F102)-2)*D102*MID(F102,FIND("*",F102)+1,2)*10^(-9)*7850,0)+IF(LEFT(G102,2)="钢管",PI()*((MID(F102,2,FIND("*",F102,2)-2)/2)^2-(MID(F102,2,FIND("*",F102,2)-2)/2-MID(F102,FIND("*",F102,2)+1,4))^2)*D102*10^(-9)*7850,0)+IF(LEFT(G102,2)="钢筋",ROUND(PI()*(MID(F102,2,3)/2)^2*7850*10^(-6),3)*10^(-3)*D102,0)+IF(LEFT(G102,4)="等边角钢",VLOOKUP(MID(F102,1,7),'数据库'!$A$2:$C$83,3,FALSE)*D102*10^(-3),0)+IF(LEFT(G102,5)="不等边角钢",VLOOKUP(MID(F102,1,11),'数据库'!$D$2:$F$64,3,FALSE)*D102*10^(-3),0)+IF(LEFT(G102,2)="槽钢",VLOOKUP(MID(F102,1,6),'数据库'!$G$2:$I$31,3,FALSE)*D102*10^(-3),0)+IF(LEFT(G102,3)="工字钢",VLOOKUP(LEFT(F102,5),'数据库'!$J$2:$L$35,3,FALSE)*D102*10^(-3),0)+IF(LEFT(G102,3)="C型钢",VLOOKUP(LEFT(F102,14),'数据库'!$M$2:$O$30,3,FALSE)*D102*10^(-3),0)+IF(LEFT(G102,3)="H型钢",VLOOKUP(LEFT(F102,16),'数据库'!$P$2:$R$66,3,FALSE)*D102*10^(-3),0)+IF(LEFT(G102,4)="花纹钢板",VLOOKUP(LEFT(G102,7),'数据库'!$S$2:$T$11,2,FALSE)*MID(F102,5,FIND("*",F102,2)-5)*D102*10^(-6),0))*E102</f>
        <v>0</v>
      </c>
      <c r="I102" s="70">
        <f>(IF(LEFT(G102,2)="钢板",MID(F102,2,FIND("*",F102)-2)*D102*10^(-6)*2,0)+IF(LEFT(G102,2)="钢管",PI()*MID(F102,2,FIND("*",F102)-2)*D102*10^(-6),0)+IF(LEFT(G102,2)="钢筋",PI()*MID(F102,2,3)*D102*10^(-6),0)+IF(LEFT(G102,4)="等边角钢",VLOOKUP(LEFT(F102,7),'数据库'!$A$2:$C$83,2,FALSE)*D102*10^(-3),0)+IF(LEFT(G102,5)="不等边角钢",VLOOKUP(LEFT(F102,11),'数据库'!$D$2:$F$66,2,FALSE)*D102*10^(-3),0)+IF(LEFT(G102,2)="槽钢",VLOOKUP(LEFT(F102,7),'数据库'!$G$2:$I$31,2,FALSE)*D102*10^(-3),0)+IF(LEFT(G102,3)="工字钢",VLOOKUP(LEFT(F102,5),'数据库'!$J$2:$L$35,2,FALSE)*D102*10^(-3))+IF(LEFT(G102,3)="C型钢",VLOOKUP(LEFT(F102,14),'数据库'!$M$2:$O$30,2,FALSE)*D102*10^(-3))+IF(LEFT(G102,3)="H型钢",VLOOKUP(LEFT(F102,16),'数据库'!$P$2:$R$66,2,FALSE)*D102*10^(-3))+IF(LEFT(G102,4)="花纹钢板",MID(F102,5,FIND("*",F102)-5)*D102*10^(-6)*2,0))*E102</f>
        <v>0</v>
      </c>
      <c r="K102" s="87">
        <f>SUM(K91:K101)</f>
        <v>977.1080452664369</v>
      </c>
      <c r="L102" s="87">
        <f>SUM(L91:L101)</f>
        <v>46.36975175802418</v>
      </c>
    </row>
    <row r="103" spans="6:9" ht="15.75">
      <c r="F103" s="68">
        <f t="shared" si="25"/>
      </c>
      <c r="G103" s="69">
        <f t="shared" si="26"/>
      </c>
      <c r="H103" s="70">
        <f>(IF(LEFT(G103,2)="钢板",MID(F103,2,FIND("*",F103)-2)*D103*MID(F103,FIND("*",F103)+1,2)*10^(-9)*7850,0)+IF(LEFT(G103,2)="钢管",PI()*((MID(F103,2,FIND("*",F103,2)-2)/2)^2-(MID(F103,2,FIND("*",F103,2)-2)/2-MID(F103,FIND("*",F103,2)+1,4))^2)*D103*10^(-9)*7850,0)+IF(LEFT(G103,2)="钢筋",ROUND(PI()*(MID(F103,2,3)/2)^2*7850*10^(-6),3)*10^(-3)*D103,0)+IF(LEFT(G103,4)="等边角钢",VLOOKUP(MID(F103,1,7),'数据库'!$A$2:$C$83,3,FALSE)*D103*10^(-3),0)+IF(LEFT(G103,5)="不等边角钢",VLOOKUP(MID(F103,1,11),'数据库'!$D$2:$F$64,3,FALSE)*D103*10^(-3),0)+IF(LEFT(G103,2)="槽钢",VLOOKUP(MID(F103,1,6),'数据库'!$G$2:$I$31,3,FALSE)*D103*10^(-3),0)+IF(LEFT(G103,3)="工字钢",VLOOKUP(LEFT(F103,5),'数据库'!$J$2:$L$35,3,FALSE)*D103*10^(-3),0)+IF(LEFT(G103,3)="C型钢",VLOOKUP(LEFT(F103,14),'数据库'!$M$2:$O$30,3,FALSE)*D103*10^(-3),0)+IF(LEFT(G103,3)="H型钢",VLOOKUP(LEFT(F103,16),'数据库'!$P$2:$R$66,3,FALSE)*D103*10^(-3),0)+IF(LEFT(G103,4)="花纹钢板",VLOOKUP(LEFT(G103,7),'数据库'!$S$2:$T$11,2,FALSE)*MID(F103,5,FIND("*",F103,2)-5)*D103*10^(-6),0))*E103</f>
        <v>0</v>
      </c>
      <c r="I103" s="70">
        <f>(IF(LEFT(G103,2)="钢板",MID(F103,2,FIND("*",F103)-2)*D103*10^(-6)*2,0)+IF(LEFT(G103,2)="钢管",PI()*MID(F103,2,FIND("*",F103)-2)*D103*10^(-6),0)+IF(LEFT(G103,2)="钢筋",PI()*MID(F103,2,3)*D103*10^(-6),0)+IF(LEFT(G103,4)="等边角钢",VLOOKUP(LEFT(F103,7),'数据库'!$A$2:$C$83,2,FALSE)*D103*10^(-3),0)+IF(LEFT(G103,5)="不等边角钢",VLOOKUP(LEFT(F103,11),'数据库'!$D$2:$F$66,2,FALSE)*D103*10^(-3),0)+IF(LEFT(G103,2)="槽钢",VLOOKUP(LEFT(F103,7),'数据库'!$G$2:$I$31,2,FALSE)*D103*10^(-3),0)+IF(LEFT(G103,3)="工字钢",VLOOKUP(LEFT(F103,5),'数据库'!$J$2:$L$35,2,FALSE)*D103*10^(-3))+IF(LEFT(G103,3)="C型钢",VLOOKUP(LEFT(F103,14),'数据库'!$M$2:$O$30,2,FALSE)*D103*10^(-3))+IF(LEFT(G103,3)="H型钢",VLOOKUP(LEFT(F103,16),'数据库'!$P$2:$R$66,2,FALSE)*D103*10^(-3))+IF(LEFT(G103,4)="花纹钢板",MID(F103,5,FIND("*",F103)-5)*D103*10^(-6)*2,0))*E103</f>
        <v>0</v>
      </c>
    </row>
    <row r="104" spans="6:9" ht="15.75">
      <c r="F104" s="68">
        <f t="shared" si="25"/>
      </c>
      <c r="G104" s="69">
        <f t="shared" si="26"/>
      </c>
      <c r="H104" s="70">
        <f>(IF(LEFT(G104,2)="钢板",MID(F104,2,FIND("*",F104)-2)*D104*MID(F104,FIND("*",F104)+1,2)*10^(-9)*7850,0)+IF(LEFT(G104,2)="钢管",PI()*((MID(F104,2,FIND("*",F104,2)-2)/2)^2-(MID(F104,2,FIND("*",F104,2)-2)/2-MID(F104,FIND("*",F104,2)+1,4))^2)*D104*10^(-9)*7850,0)+IF(LEFT(G104,2)="钢筋",ROUND(PI()*(MID(F104,2,3)/2)^2*7850*10^(-6),3)*10^(-3)*D104,0)+IF(LEFT(G104,4)="等边角钢",VLOOKUP(MID(F104,1,7),'数据库'!$A$2:$C$83,3,FALSE)*D104*10^(-3),0)+IF(LEFT(G104,5)="不等边角钢",VLOOKUP(MID(F104,1,11),'数据库'!$D$2:$F$64,3,FALSE)*D104*10^(-3),0)+IF(LEFT(G104,2)="槽钢",VLOOKUP(MID(F104,1,6),'数据库'!$G$2:$I$31,3,FALSE)*D104*10^(-3),0)+IF(LEFT(G104,3)="工字钢",VLOOKUP(LEFT(F104,5),'数据库'!$J$2:$L$35,3,FALSE)*D104*10^(-3),0)+IF(LEFT(G104,3)="C型钢",VLOOKUP(LEFT(F104,14),'数据库'!$M$2:$O$30,3,FALSE)*D104*10^(-3),0)+IF(LEFT(G104,3)="H型钢",VLOOKUP(LEFT(F104,16),'数据库'!$P$2:$R$66,3,FALSE)*D104*10^(-3),0)+IF(LEFT(G104,4)="花纹钢板",VLOOKUP(LEFT(G104,7),'数据库'!$S$2:$T$11,2,FALSE)*MID(F104,5,FIND("*",F104,2)-5)*D104*10^(-6),0))*E104</f>
        <v>0</v>
      </c>
      <c r="I104" s="70">
        <f>(IF(LEFT(G104,2)="钢板",MID(F104,2,FIND("*",F104)-2)*D104*10^(-6)*2,0)+IF(LEFT(G104,2)="钢管",PI()*MID(F104,2,FIND("*",F104)-2)*D104*10^(-6),0)+IF(LEFT(G104,2)="钢筋",PI()*MID(F104,2,3)*D104*10^(-6),0)+IF(LEFT(G104,4)="等边角钢",VLOOKUP(LEFT(F104,7),'数据库'!$A$2:$C$83,2,FALSE)*D104*10^(-3),0)+IF(LEFT(G104,5)="不等边角钢",VLOOKUP(LEFT(F104,11),'数据库'!$D$2:$F$66,2,FALSE)*D104*10^(-3),0)+IF(LEFT(G104,2)="槽钢",VLOOKUP(LEFT(F104,7),'数据库'!$G$2:$I$31,2,FALSE)*D104*10^(-3),0)+IF(LEFT(G104,3)="工字钢",VLOOKUP(LEFT(F104,5),'数据库'!$J$2:$L$35,2,FALSE)*D104*10^(-3))+IF(LEFT(G104,3)="C型钢",VLOOKUP(LEFT(F104,14),'数据库'!$M$2:$O$30,2,FALSE)*D104*10^(-3))+IF(LEFT(G104,3)="H型钢",VLOOKUP(LEFT(F104,16),'数据库'!$P$2:$R$66,2,FALSE)*D104*10^(-3))+IF(LEFT(G104,4)="花纹钢板",MID(F104,5,FIND("*",F104)-5)*D104*10^(-6)*2,0))*E104</f>
        <v>0</v>
      </c>
    </row>
    <row r="105" spans="6:9" ht="15.75">
      <c r="F105" s="68">
        <f t="shared" si="25"/>
      </c>
      <c r="G105" s="69">
        <f t="shared" si="26"/>
      </c>
      <c r="H105" s="70">
        <f>(IF(LEFT(G105,2)="钢板",MID(F105,2,FIND("*",F105)-2)*D105*MID(F105,FIND("*",F105)+1,2)*10^(-9)*7850,0)+IF(LEFT(G105,2)="钢管",PI()*((MID(F105,2,FIND("*",F105,2)-2)/2)^2-(MID(F105,2,FIND("*",F105,2)-2)/2-MID(F105,FIND("*",F105,2)+1,4))^2)*D105*10^(-9)*7850,0)+IF(LEFT(G105,2)="钢筋",ROUND(PI()*(MID(F105,2,3)/2)^2*7850*10^(-6),3)*10^(-3)*D105,0)+IF(LEFT(G105,4)="等边角钢",VLOOKUP(MID(F105,1,7),'数据库'!$A$2:$C$83,3,FALSE)*D105*10^(-3),0)+IF(LEFT(G105,5)="不等边角钢",VLOOKUP(MID(F105,1,11),'数据库'!$D$2:$F$64,3,FALSE)*D105*10^(-3),0)+IF(LEFT(G105,2)="槽钢",VLOOKUP(MID(F105,1,6),'数据库'!$G$2:$I$31,3,FALSE)*D105*10^(-3),0)+IF(LEFT(G105,3)="工字钢",VLOOKUP(LEFT(F105,5),'数据库'!$J$2:$L$35,3,FALSE)*D105*10^(-3),0)+IF(LEFT(G105,3)="C型钢",VLOOKUP(LEFT(F105,14),'数据库'!$M$2:$O$30,3,FALSE)*D105*10^(-3),0)+IF(LEFT(G105,3)="H型钢",VLOOKUP(LEFT(F105,16),'数据库'!$P$2:$R$66,3,FALSE)*D105*10^(-3),0)+IF(LEFT(G105,4)="花纹钢板",VLOOKUP(LEFT(G105,7),'数据库'!$S$2:$T$11,2,FALSE)*MID(F105,5,FIND("*",F105,2)-5)*D105*10^(-6),0))*E105</f>
        <v>0</v>
      </c>
      <c r="I105" s="70">
        <f>(IF(LEFT(G105,2)="钢板",MID(F105,2,FIND("*",F105)-2)*D105*10^(-6)*2,0)+IF(LEFT(G105,2)="钢管",PI()*MID(F105,2,FIND("*",F105)-2)*D105*10^(-6),0)+IF(LEFT(G105,2)="钢筋",PI()*MID(F105,2,3)*D105*10^(-6),0)+IF(LEFT(G105,4)="等边角钢",VLOOKUP(LEFT(F105,7),'数据库'!$A$2:$C$83,2,FALSE)*D105*10^(-3),0)+IF(LEFT(G105,5)="不等边角钢",VLOOKUP(LEFT(F105,11),'数据库'!$D$2:$F$66,2,FALSE)*D105*10^(-3),0)+IF(LEFT(G105,2)="槽钢",VLOOKUP(LEFT(F105,7),'数据库'!$G$2:$I$31,2,FALSE)*D105*10^(-3),0)+IF(LEFT(G105,3)="工字钢",VLOOKUP(LEFT(F105,5),'数据库'!$J$2:$L$35,2,FALSE)*D105*10^(-3))+IF(LEFT(G105,3)="C型钢",VLOOKUP(LEFT(F105,14),'数据库'!$M$2:$O$30,2,FALSE)*D105*10^(-3))+IF(LEFT(G105,3)="H型钢",VLOOKUP(LEFT(F105,16),'数据库'!$P$2:$R$66,2,FALSE)*D105*10^(-3))+IF(LEFT(G105,4)="花纹钢板",MID(F105,5,FIND("*",F105)-5)*D105*10^(-6)*2,0))*E105</f>
        <v>0</v>
      </c>
    </row>
    <row r="106" spans="6:9" ht="15.75">
      <c r="F106" s="68">
        <f t="shared" si="25"/>
      </c>
      <c r="G106" s="69">
        <f t="shared" si="26"/>
      </c>
      <c r="H106" s="70">
        <f>(IF(LEFT(G106,2)="钢板",MID(F106,2,FIND("*",F106)-2)*D106*MID(F106,FIND("*",F106)+1,2)*10^(-9)*7850,0)+IF(LEFT(G106,2)="钢管",PI()*((MID(F106,2,FIND("*",F106,2)-2)/2)^2-(MID(F106,2,FIND("*",F106,2)-2)/2-MID(F106,FIND("*",F106,2)+1,4))^2)*D106*10^(-9)*7850,0)+IF(LEFT(G106,2)="钢筋",ROUND(PI()*(MID(F106,2,3)/2)^2*7850*10^(-6),3)*10^(-3)*D106,0)+IF(LEFT(G106,4)="等边角钢",VLOOKUP(MID(F106,1,7),'数据库'!$A$2:$C$83,3,FALSE)*D106*10^(-3),0)+IF(LEFT(G106,5)="不等边角钢",VLOOKUP(MID(F106,1,11),'数据库'!$D$2:$F$64,3,FALSE)*D106*10^(-3),0)+IF(LEFT(G106,2)="槽钢",VLOOKUP(MID(F106,1,6),'数据库'!$G$2:$I$31,3,FALSE)*D106*10^(-3),0)+IF(LEFT(G106,3)="工字钢",VLOOKUP(LEFT(F106,5),'数据库'!$J$2:$L$35,3,FALSE)*D106*10^(-3),0)+IF(LEFT(G106,3)="C型钢",VLOOKUP(LEFT(F106,14),'数据库'!$M$2:$O$30,3,FALSE)*D106*10^(-3),0)+IF(LEFT(G106,3)="H型钢",VLOOKUP(LEFT(F106,16),'数据库'!$P$2:$R$66,3,FALSE)*D106*10^(-3),0)+IF(LEFT(G106,4)="花纹钢板",VLOOKUP(LEFT(G106,7),'数据库'!$S$2:$T$11,2,FALSE)*MID(F106,5,FIND("*",F106,2)-5)*D106*10^(-6),0))*E106</f>
        <v>0</v>
      </c>
      <c r="I106" s="70">
        <f>(IF(LEFT(G106,2)="钢板",MID(F106,2,FIND("*",F106)-2)*D106*10^(-6)*2,0)+IF(LEFT(G106,2)="钢管",PI()*MID(F106,2,FIND("*",F106)-2)*D106*10^(-6),0)+IF(LEFT(G106,2)="钢筋",PI()*MID(F106,2,3)*D106*10^(-6),0)+IF(LEFT(G106,4)="等边角钢",VLOOKUP(LEFT(F106,7),'数据库'!$A$2:$C$83,2,FALSE)*D106*10^(-3),0)+IF(LEFT(G106,5)="不等边角钢",VLOOKUP(LEFT(F106,11),'数据库'!$D$2:$F$66,2,FALSE)*D106*10^(-3),0)+IF(LEFT(G106,2)="槽钢",VLOOKUP(LEFT(F106,7),'数据库'!$G$2:$I$31,2,FALSE)*D106*10^(-3),0)+IF(LEFT(G106,3)="工字钢",VLOOKUP(LEFT(F106,5),'数据库'!$J$2:$L$35,2,FALSE)*D106*10^(-3))+IF(LEFT(G106,3)="C型钢",VLOOKUP(LEFT(F106,14),'数据库'!$M$2:$O$30,2,FALSE)*D106*10^(-3))+IF(LEFT(G106,3)="H型钢",VLOOKUP(LEFT(F106,16),'数据库'!$P$2:$R$66,2,FALSE)*D106*10^(-3))+IF(LEFT(G106,4)="花纹钢板",MID(F106,5,FIND("*",F106)-5)*D106*10^(-6)*2,0))*E106</f>
        <v>0</v>
      </c>
    </row>
    <row r="107" spans="6:9" ht="15.75">
      <c r="F107" s="68">
        <f t="shared" si="25"/>
      </c>
      <c r="G107" s="69">
        <f t="shared" si="26"/>
      </c>
      <c r="H107" s="70">
        <f>(IF(LEFT(G107,2)="钢板",MID(F107,2,FIND("*",F107)-2)*D107*MID(F107,FIND("*",F107)+1,2)*10^(-9)*7850,0)+IF(LEFT(G107,2)="钢管",PI()*((MID(F107,2,FIND("*",F107,2)-2)/2)^2-(MID(F107,2,FIND("*",F107,2)-2)/2-MID(F107,FIND("*",F107,2)+1,4))^2)*D107*10^(-9)*7850,0)+IF(LEFT(G107,2)="钢筋",ROUND(PI()*(MID(F107,2,3)/2)^2*7850*10^(-6),3)*10^(-3)*D107,0)+IF(LEFT(G107,4)="等边角钢",VLOOKUP(MID(F107,1,7),'数据库'!$A$2:$C$83,3,FALSE)*D107*10^(-3),0)+IF(LEFT(G107,5)="不等边角钢",VLOOKUP(MID(F107,1,11),'数据库'!$D$2:$F$64,3,FALSE)*D107*10^(-3),0)+IF(LEFT(G107,2)="槽钢",VLOOKUP(MID(F107,1,6),'数据库'!$G$2:$I$31,3,FALSE)*D107*10^(-3),0)+IF(LEFT(G107,3)="工字钢",VLOOKUP(LEFT(F107,5),'数据库'!$J$2:$L$35,3,FALSE)*D107*10^(-3),0)+IF(LEFT(G107,3)="C型钢",VLOOKUP(LEFT(F107,14),'数据库'!$M$2:$O$30,3,FALSE)*D107*10^(-3),0)+IF(LEFT(G107,3)="H型钢",VLOOKUP(LEFT(F107,16),'数据库'!$P$2:$R$66,3,FALSE)*D107*10^(-3),0)+IF(LEFT(G107,4)="花纹钢板",VLOOKUP(LEFT(G107,7),'数据库'!$S$2:$T$11,2,FALSE)*MID(F107,5,FIND("*",F107,2)-5)*D107*10^(-6),0))*E107</f>
        <v>0</v>
      </c>
      <c r="I107" s="70">
        <f>(IF(LEFT(G107,2)="钢板",MID(F107,2,FIND("*",F107)-2)*D107*10^(-6)*2,0)+IF(LEFT(G107,2)="钢管",PI()*MID(F107,2,FIND("*",F107)-2)*D107*10^(-6),0)+IF(LEFT(G107,2)="钢筋",PI()*MID(F107,2,3)*D107*10^(-6),0)+IF(LEFT(G107,4)="等边角钢",VLOOKUP(LEFT(F107,7),'数据库'!$A$2:$C$83,2,FALSE)*D107*10^(-3),0)+IF(LEFT(G107,5)="不等边角钢",VLOOKUP(LEFT(F107,11),'数据库'!$D$2:$F$66,2,FALSE)*D107*10^(-3),0)+IF(LEFT(G107,2)="槽钢",VLOOKUP(LEFT(F107,7),'数据库'!$G$2:$I$31,2,FALSE)*D107*10^(-3),0)+IF(LEFT(G107,3)="工字钢",VLOOKUP(LEFT(F107,5),'数据库'!$J$2:$L$35,2,FALSE)*D107*10^(-3))+IF(LEFT(G107,3)="C型钢",VLOOKUP(LEFT(F107,14),'数据库'!$M$2:$O$30,2,FALSE)*D107*10^(-3))+IF(LEFT(G107,3)="H型钢",VLOOKUP(LEFT(F107,16),'数据库'!$P$2:$R$66,2,FALSE)*D107*10^(-3))+IF(LEFT(G107,4)="花纹钢板",MID(F107,5,FIND("*",F107)-5)*D107*10^(-6)*2,0))*E107</f>
        <v>0</v>
      </c>
    </row>
    <row r="108" spans="6:9" ht="15.75">
      <c r="F108" s="68">
        <f t="shared" si="25"/>
      </c>
      <c r="G108" s="69">
        <f t="shared" si="26"/>
      </c>
      <c r="H108" s="70">
        <f>(IF(LEFT(G108,2)="钢板",MID(F108,2,FIND("*",F108)-2)*D108*MID(F108,FIND("*",F108)+1,2)*10^(-9)*7850,0)+IF(LEFT(G108,2)="钢管",PI()*((MID(F108,2,FIND("*",F108,2)-2)/2)^2-(MID(F108,2,FIND("*",F108,2)-2)/2-MID(F108,FIND("*",F108,2)+1,4))^2)*D108*10^(-9)*7850,0)+IF(LEFT(G108,2)="钢筋",ROUND(PI()*(MID(F108,2,3)/2)^2*7850*10^(-6),3)*10^(-3)*D108,0)+IF(LEFT(G108,4)="等边角钢",VLOOKUP(MID(F108,1,7),'数据库'!$A$2:$C$83,3,FALSE)*D108*10^(-3),0)+IF(LEFT(G108,5)="不等边角钢",VLOOKUP(MID(F108,1,11),'数据库'!$D$2:$F$64,3,FALSE)*D108*10^(-3),0)+IF(LEFT(G108,2)="槽钢",VLOOKUP(MID(F108,1,6),'数据库'!$G$2:$I$31,3,FALSE)*D108*10^(-3),0)+IF(LEFT(G108,3)="工字钢",VLOOKUP(LEFT(F108,5),'数据库'!$J$2:$L$35,3,FALSE)*D108*10^(-3),0)+IF(LEFT(G108,3)="C型钢",VLOOKUP(LEFT(F108,14),'数据库'!$M$2:$O$30,3,FALSE)*D108*10^(-3),0)+IF(LEFT(G108,3)="H型钢",VLOOKUP(LEFT(F108,16),'数据库'!$P$2:$R$66,3,FALSE)*D108*10^(-3),0)+IF(LEFT(G108,4)="花纹钢板",VLOOKUP(LEFT(G108,7),'数据库'!$S$2:$T$11,2,FALSE)*MID(F108,5,FIND("*",F108,2)-5)*D108*10^(-6),0))*E108</f>
        <v>0</v>
      </c>
      <c r="I108" s="70">
        <f>(IF(LEFT(G108,2)="钢板",MID(F108,2,FIND("*",F108)-2)*D108*10^(-6)*2,0)+IF(LEFT(G108,2)="钢管",PI()*MID(F108,2,FIND("*",F108)-2)*D108*10^(-6),0)+IF(LEFT(G108,2)="钢筋",PI()*MID(F108,2,3)*D108*10^(-6),0)+IF(LEFT(G108,4)="等边角钢",VLOOKUP(LEFT(F108,7),'数据库'!$A$2:$C$83,2,FALSE)*D108*10^(-3),0)+IF(LEFT(G108,5)="不等边角钢",VLOOKUP(LEFT(F108,11),'数据库'!$D$2:$F$66,2,FALSE)*D108*10^(-3),0)+IF(LEFT(G108,2)="槽钢",VLOOKUP(LEFT(F108,7),'数据库'!$G$2:$I$31,2,FALSE)*D108*10^(-3),0)+IF(LEFT(G108,3)="工字钢",VLOOKUP(LEFT(F108,5),'数据库'!$J$2:$L$35,2,FALSE)*D108*10^(-3))+IF(LEFT(G108,3)="C型钢",VLOOKUP(LEFT(F108,14),'数据库'!$M$2:$O$30,2,FALSE)*D108*10^(-3))+IF(LEFT(G108,3)="H型钢",VLOOKUP(LEFT(F108,16),'数据库'!$P$2:$R$66,2,FALSE)*D108*10^(-3))+IF(LEFT(G108,4)="花纹钢板",MID(F108,5,FIND("*",F108)-5)*D108*10^(-6)*2,0))*E108</f>
        <v>0</v>
      </c>
    </row>
    <row r="109" spans="6:9" ht="15.75">
      <c r="F109" s="68">
        <f t="shared" si="25"/>
      </c>
      <c r="G109" s="69">
        <f t="shared" si="26"/>
      </c>
      <c r="H109" s="70">
        <f>(IF(LEFT(G109,2)="钢板",MID(F109,2,FIND("*",F109)-2)*D109*MID(F109,FIND("*",F109)+1,2)*10^(-9)*7850,0)+IF(LEFT(G109,2)="钢管",PI()*((MID(F109,2,FIND("*",F109,2)-2)/2)^2-(MID(F109,2,FIND("*",F109,2)-2)/2-MID(F109,FIND("*",F109,2)+1,4))^2)*D109*10^(-9)*7850,0)+IF(LEFT(G109,2)="钢筋",ROUND(PI()*(MID(F109,2,3)/2)^2*7850*10^(-6),3)*10^(-3)*D109,0)+IF(LEFT(G109,4)="等边角钢",VLOOKUP(MID(F109,1,7),'数据库'!$A$2:$C$83,3,FALSE)*D109*10^(-3),0)+IF(LEFT(G109,5)="不等边角钢",VLOOKUP(MID(F109,1,11),'数据库'!$D$2:$F$64,3,FALSE)*D109*10^(-3),0)+IF(LEFT(G109,2)="槽钢",VLOOKUP(MID(F109,1,6),'数据库'!$G$2:$I$31,3,FALSE)*D109*10^(-3),0)+IF(LEFT(G109,3)="工字钢",VLOOKUP(LEFT(F109,5),'数据库'!$J$2:$L$35,3,FALSE)*D109*10^(-3),0)+IF(LEFT(G109,3)="C型钢",VLOOKUP(LEFT(F109,14),'数据库'!$M$2:$O$30,3,FALSE)*D109*10^(-3),0)+IF(LEFT(G109,3)="H型钢",VLOOKUP(LEFT(F109,16),'数据库'!$P$2:$R$66,3,FALSE)*D109*10^(-3),0)+IF(LEFT(G109,4)="花纹钢板",VLOOKUP(LEFT(G109,7),'数据库'!$S$2:$T$11,2,FALSE)*MID(F109,5,FIND("*",F109,2)-5)*D109*10^(-6),0))*E109</f>
        <v>0</v>
      </c>
      <c r="I109" s="70">
        <f>(IF(LEFT(G109,2)="钢板",MID(F109,2,FIND("*",F109)-2)*D109*10^(-6)*2,0)+IF(LEFT(G109,2)="钢管",PI()*MID(F109,2,FIND("*",F109)-2)*D109*10^(-6),0)+IF(LEFT(G109,2)="钢筋",PI()*MID(F109,2,3)*D109*10^(-6),0)+IF(LEFT(G109,4)="等边角钢",VLOOKUP(LEFT(F109,7),'数据库'!$A$2:$C$83,2,FALSE)*D109*10^(-3),0)+IF(LEFT(G109,5)="不等边角钢",VLOOKUP(LEFT(F109,11),'数据库'!$D$2:$F$66,2,FALSE)*D109*10^(-3),0)+IF(LEFT(G109,2)="槽钢",VLOOKUP(LEFT(F109,7),'数据库'!$G$2:$I$31,2,FALSE)*D109*10^(-3),0)+IF(LEFT(G109,3)="工字钢",VLOOKUP(LEFT(F109,5),'数据库'!$J$2:$L$35,2,FALSE)*D109*10^(-3))+IF(LEFT(G109,3)="C型钢",VLOOKUP(LEFT(F109,14),'数据库'!$M$2:$O$30,2,FALSE)*D109*10^(-3))+IF(LEFT(G109,3)="H型钢",VLOOKUP(LEFT(F109,16),'数据库'!$P$2:$R$66,2,FALSE)*D109*10^(-3))+IF(LEFT(G109,4)="花纹钢板",MID(F109,5,FIND("*",F109)-5)*D109*10^(-6)*2,0))*E109</f>
        <v>0</v>
      </c>
    </row>
    <row r="110" spans="6:9" ht="15.75">
      <c r="F110" s="68">
        <f t="shared" si="25"/>
      </c>
      <c r="G110" s="69">
        <f t="shared" si="26"/>
      </c>
      <c r="H110" s="70">
        <f>(IF(LEFT(G110,2)="钢板",MID(F110,2,FIND("*",F110)-2)*D110*MID(F110,FIND("*",F110)+1,2)*10^(-9)*7850,0)+IF(LEFT(G110,2)="钢管",PI()*((MID(F110,2,FIND("*",F110,2)-2)/2)^2-(MID(F110,2,FIND("*",F110,2)-2)/2-MID(F110,FIND("*",F110,2)+1,4))^2)*D110*10^(-9)*7850,0)+IF(LEFT(G110,2)="钢筋",ROUND(PI()*(MID(F110,2,3)/2)^2*7850*10^(-6),3)*10^(-3)*D110,0)+IF(LEFT(G110,4)="等边角钢",VLOOKUP(MID(F110,1,7),'数据库'!$A$2:$C$83,3,FALSE)*D110*10^(-3),0)+IF(LEFT(G110,5)="不等边角钢",VLOOKUP(MID(F110,1,11),'数据库'!$D$2:$F$64,3,FALSE)*D110*10^(-3),0)+IF(LEFT(G110,2)="槽钢",VLOOKUP(MID(F110,1,6),'数据库'!$G$2:$I$31,3,FALSE)*D110*10^(-3),0)+IF(LEFT(G110,3)="工字钢",VLOOKUP(LEFT(F110,5),'数据库'!$J$2:$L$35,3,FALSE)*D110*10^(-3),0)+IF(LEFT(G110,3)="C型钢",VLOOKUP(LEFT(F110,14),'数据库'!$M$2:$O$30,3,FALSE)*D110*10^(-3),0)+IF(LEFT(G110,3)="H型钢",VLOOKUP(LEFT(F110,16),'数据库'!$P$2:$R$66,3,FALSE)*D110*10^(-3),0)+IF(LEFT(G110,4)="花纹钢板",VLOOKUP(LEFT(G110,7),'数据库'!$S$2:$T$11,2,FALSE)*MID(F110,5,FIND("*",F110,2)-5)*D110*10^(-6),0))*E110</f>
        <v>0</v>
      </c>
      <c r="I110" s="70">
        <f>(IF(LEFT(G110,2)="钢板",MID(F110,2,FIND("*",F110)-2)*D110*10^(-6)*2,0)+IF(LEFT(G110,2)="钢管",PI()*MID(F110,2,FIND("*",F110)-2)*D110*10^(-6),0)+IF(LEFT(G110,2)="钢筋",PI()*MID(F110,2,3)*D110*10^(-6),0)+IF(LEFT(G110,4)="等边角钢",VLOOKUP(LEFT(F110,7),'数据库'!$A$2:$C$83,2,FALSE)*D110*10^(-3),0)+IF(LEFT(G110,5)="不等边角钢",VLOOKUP(LEFT(F110,11),'数据库'!$D$2:$F$66,2,FALSE)*D110*10^(-3),0)+IF(LEFT(G110,2)="槽钢",VLOOKUP(LEFT(F110,7),'数据库'!$G$2:$I$31,2,FALSE)*D110*10^(-3),0)+IF(LEFT(G110,3)="工字钢",VLOOKUP(LEFT(F110,5),'数据库'!$J$2:$L$35,2,FALSE)*D110*10^(-3))+IF(LEFT(G110,3)="C型钢",VLOOKUP(LEFT(F110,14),'数据库'!$M$2:$O$30,2,FALSE)*D110*10^(-3))+IF(LEFT(G110,3)="H型钢",VLOOKUP(LEFT(F110,16),'数据库'!$P$2:$R$66,2,FALSE)*D110*10^(-3))+IF(LEFT(G110,4)="花纹钢板",MID(F110,5,FIND("*",F110)-5)*D110*10^(-6)*2,0))*E110</f>
        <v>0</v>
      </c>
    </row>
    <row r="111" spans="6:9" ht="15.75">
      <c r="F111" s="68">
        <f t="shared" si="25"/>
      </c>
      <c r="G111" s="69">
        <f t="shared" si="26"/>
      </c>
      <c r="H111" s="70">
        <f>(IF(LEFT(G111,2)="钢板",MID(F111,2,FIND("*",F111)-2)*D111*MID(F111,FIND("*",F111)+1,2)*10^(-9)*7850,0)+IF(LEFT(G111,2)="钢管",PI()*((MID(F111,2,FIND("*",F111,2)-2)/2)^2-(MID(F111,2,FIND("*",F111,2)-2)/2-MID(F111,FIND("*",F111,2)+1,4))^2)*D111*10^(-9)*7850,0)+IF(LEFT(G111,2)="钢筋",ROUND(PI()*(MID(F111,2,3)/2)^2*7850*10^(-6),3)*10^(-3)*D111,0)+IF(LEFT(G111,4)="等边角钢",VLOOKUP(MID(F111,1,7),'数据库'!$A$2:$C$83,3,FALSE)*D111*10^(-3),0)+IF(LEFT(G111,5)="不等边角钢",VLOOKUP(MID(F111,1,11),'数据库'!$D$2:$F$64,3,FALSE)*D111*10^(-3),0)+IF(LEFT(G111,2)="槽钢",VLOOKUP(MID(F111,1,6),'数据库'!$G$2:$I$31,3,FALSE)*D111*10^(-3),0)+IF(LEFT(G111,3)="工字钢",VLOOKUP(LEFT(F111,5),'数据库'!$J$2:$L$35,3,FALSE)*D111*10^(-3),0)+IF(LEFT(G111,3)="C型钢",VLOOKUP(LEFT(F111,14),'数据库'!$M$2:$O$30,3,FALSE)*D111*10^(-3),0)+IF(LEFT(G111,3)="H型钢",VLOOKUP(LEFT(F111,16),'数据库'!$P$2:$R$66,3,FALSE)*D111*10^(-3),0)+IF(LEFT(G111,4)="花纹钢板",VLOOKUP(LEFT(G111,7),'数据库'!$S$2:$T$11,2,FALSE)*MID(F111,5,FIND("*",F111,2)-5)*D111*10^(-6),0))*E111</f>
        <v>0</v>
      </c>
      <c r="I111" s="70">
        <f>(IF(LEFT(G111,2)="钢板",MID(F111,2,FIND("*",F111)-2)*D111*10^(-6)*2,0)+IF(LEFT(G111,2)="钢管",PI()*MID(F111,2,FIND("*",F111)-2)*D111*10^(-6),0)+IF(LEFT(G111,2)="钢筋",PI()*MID(F111,2,3)*D111*10^(-6),0)+IF(LEFT(G111,4)="等边角钢",VLOOKUP(LEFT(F111,7),'数据库'!$A$2:$C$83,2,FALSE)*D111*10^(-3),0)+IF(LEFT(G111,5)="不等边角钢",VLOOKUP(LEFT(F111,11),'数据库'!$D$2:$F$66,2,FALSE)*D111*10^(-3),0)+IF(LEFT(G111,2)="槽钢",VLOOKUP(LEFT(F111,7),'数据库'!$G$2:$I$31,2,FALSE)*D111*10^(-3),0)+IF(LEFT(G111,3)="工字钢",VLOOKUP(LEFT(F111,5),'数据库'!$J$2:$L$35,2,FALSE)*D111*10^(-3))+IF(LEFT(G111,3)="C型钢",VLOOKUP(LEFT(F111,14),'数据库'!$M$2:$O$30,2,FALSE)*D111*10^(-3))+IF(LEFT(G111,3)="H型钢",VLOOKUP(LEFT(F111,16),'数据库'!$P$2:$R$66,2,FALSE)*D111*10^(-3))+IF(LEFT(G111,4)="花纹钢板",MID(F111,5,FIND("*",F111)-5)*D111*10^(-6)*2,0))*E111</f>
        <v>0</v>
      </c>
    </row>
    <row r="112" spans="6:9" ht="15.75">
      <c r="F112" s="68">
        <f t="shared" si="25"/>
      </c>
      <c r="G112" s="69">
        <f t="shared" si="26"/>
      </c>
      <c r="H112" s="70">
        <f>(IF(LEFT(G112,2)="钢板",MID(F112,2,FIND("*",F112)-2)*D112*MID(F112,FIND("*",F112)+1,2)*10^(-9)*7850,0)+IF(LEFT(G112,2)="钢管",PI()*((MID(F112,2,FIND("*",F112,2)-2)/2)^2-(MID(F112,2,FIND("*",F112,2)-2)/2-MID(F112,FIND("*",F112,2)+1,4))^2)*D112*10^(-9)*7850,0)+IF(LEFT(G112,2)="钢筋",ROUND(PI()*(MID(F112,2,3)/2)^2*7850*10^(-6),3)*10^(-3)*D112,0)+IF(LEFT(G112,4)="等边角钢",VLOOKUP(MID(F112,1,7),'数据库'!$A$2:$C$83,3,FALSE)*D112*10^(-3),0)+IF(LEFT(G112,5)="不等边角钢",VLOOKUP(MID(F112,1,11),'数据库'!$D$2:$F$64,3,FALSE)*D112*10^(-3),0)+IF(LEFT(G112,2)="槽钢",VLOOKUP(MID(F112,1,6),'数据库'!$G$2:$I$31,3,FALSE)*D112*10^(-3),0)+IF(LEFT(G112,3)="工字钢",VLOOKUP(LEFT(F112,5),'数据库'!$J$2:$L$35,3,FALSE)*D112*10^(-3),0)+IF(LEFT(G112,3)="C型钢",VLOOKUP(LEFT(F112,14),'数据库'!$M$2:$O$30,3,FALSE)*D112*10^(-3),0)+IF(LEFT(G112,3)="H型钢",VLOOKUP(LEFT(F112,16),'数据库'!$P$2:$R$66,3,FALSE)*D112*10^(-3),0)+IF(LEFT(G112,4)="花纹钢板",VLOOKUP(LEFT(G112,7),'数据库'!$S$2:$T$11,2,FALSE)*MID(F112,5,FIND("*",F112,2)-5)*D112*10^(-6),0))*E112</f>
        <v>0</v>
      </c>
      <c r="I112" s="70">
        <f>(IF(LEFT(G112,2)="钢板",MID(F112,2,FIND("*",F112)-2)*D112*10^(-6)*2,0)+IF(LEFT(G112,2)="钢管",PI()*MID(F112,2,FIND("*",F112)-2)*D112*10^(-6),0)+IF(LEFT(G112,2)="钢筋",PI()*MID(F112,2,3)*D112*10^(-6),0)+IF(LEFT(G112,4)="等边角钢",VLOOKUP(LEFT(F112,7),'数据库'!$A$2:$C$83,2,FALSE)*D112*10^(-3),0)+IF(LEFT(G112,5)="不等边角钢",VLOOKUP(LEFT(F112,11),'数据库'!$D$2:$F$66,2,FALSE)*D112*10^(-3),0)+IF(LEFT(G112,2)="槽钢",VLOOKUP(LEFT(F112,7),'数据库'!$G$2:$I$31,2,FALSE)*D112*10^(-3),0)+IF(LEFT(G112,3)="工字钢",VLOOKUP(LEFT(F112,5),'数据库'!$J$2:$L$35,2,FALSE)*D112*10^(-3))+IF(LEFT(G112,3)="C型钢",VLOOKUP(LEFT(F112,14),'数据库'!$M$2:$O$30,2,FALSE)*D112*10^(-3))+IF(LEFT(G112,3)="H型钢",VLOOKUP(LEFT(F112,16),'数据库'!$P$2:$R$66,2,FALSE)*D112*10^(-3))+IF(LEFT(G112,4)="花纹钢板",MID(F112,5,FIND("*",F112)-5)*D112*10^(-6)*2,0))*E112</f>
        <v>0</v>
      </c>
    </row>
    <row r="113" spans="6:9" ht="15.75">
      <c r="F113" s="68">
        <f t="shared" si="25"/>
      </c>
      <c r="G113" s="69">
        <f t="shared" si="26"/>
      </c>
      <c r="H113" s="70">
        <f>(IF(LEFT(G113,2)="钢板",MID(F113,2,FIND("*",F113)-2)*D113*MID(F113,FIND("*",F113)+1,2)*10^(-9)*7850,0)+IF(LEFT(G113,2)="钢管",PI()*((MID(F113,2,FIND("*",F113,2)-2)/2)^2-(MID(F113,2,FIND("*",F113,2)-2)/2-MID(F113,FIND("*",F113,2)+1,4))^2)*D113*10^(-9)*7850,0)+IF(LEFT(G113,2)="钢筋",ROUND(PI()*(MID(F113,2,3)/2)^2*7850*10^(-6),3)*10^(-3)*D113,0)+IF(LEFT(G113,4)="等边角钢",VLOOKUP(MID(F113,1,7),'数据库'!$A$2:$C$83,3,FALSE)*D113*10^(-3),0)+IF(LEFT(G113,5)="不等边角钢",VLOOKUP(MID(F113,1,11),'数据库'!$D$2:$F$64,3,FALSE)*D113*10^(-3),0)+IF(LEFT(G113,2)="槽钢",VLOOKUP(MID(F113,1,6),'数据库'!$G$2:$I$31,3,FALSE)*D113*10^(-3),0)+IF(LEFT(G113,3)="工字钢",VLOOKUP(LEFT(F113,5),'数据库'!$J$2:$L$35,3,FALSE)*D113*10^(-3),0)+IF(LEFT(G113,3)="C型钢",VLOOKUP(LEFT(F113,14),'数据库'!$M$2:$O$30,3,FALSE)*D113*10^(-3),0)+IF(LEFT(G113,3)="H型钢",VLOOKUP(LEFT(F113,16),'数据库'!$P$2:$R$66,3,FALSE)*D113*10^(-3),0)+IF(LEFT(G113,4)="花纹钢板",VLOOKUP(LEFT(G113,7),'数据库'!$S$2:$T$11,2,FALSE)*MID(F113,5,FIND("*",F113,2)-5)*D113*10^(-6),0))*E113</f>
        <v>0</v>
      </c>
      <c r="I113" s="70">
        <f>(IF(LEFT(G113,2)="钢板",MID(F113,2,FIND("*",F113)-2)*D113*10^(-6)*2,0)+IF(LEFT(G113,2)="钢管",PI()*MID(F113,2,FIND("*",F113)-2)*D113*10^(-6),0)+IF(LEFT(G113,2)="钢筋",PI()*MID(F113,2,3)*D113*10^(-6),0)+IF(LEFT(G113,4)="等边角钢",VLOOKUP(LEFT(F113,7),'数据库'!$A$2:$C$83,2,FALSE)*D113*10^(-3),0)+IF(LEFT(G113,5)="不等边角钢",VLOOKUP(LEFT(F113,11),'数据库'!$D$2:$F$66,2,FALSE)*D113*10^(-3),0)+IF(LEFT(G113,2)="槽钢",VLOOKUP(LEFT(F113,7),'数据库'!$G$2:$I$31,2,FALSE)*D113*10^(-3),0)+IF(LEFT(G113,3)="工字钢",VLOOKUP(LEFT(F113,5),'数据库'!$J$2:$L$35,2,FALSE)*D113*10^(-3))+IF(LEFT(G113,3)="C型钢",VLOOKUP(LEFT(F113,14),'数据库'!$M$2:$O$30,2,FALSE)*D113*10^(-3))+IF(LEFT(G113,3)="H型钢",VLOOKUP(LEFT(F113,16),'数据库'!$P$2:$R$66,2,FALSE)*D113*10^(-3))+IF(LEFT(G113,4)="花纹钢板",MID(F113,5,FIND("*",F113)-5)*D113*10^(-6)*2,0))*E113</f>
        <v>0</v>
      </c>
    </row>
    <row r="114" spans="6:9" ht="15.75">
      <c r="F114" s="68">
        <f t="shared" si="25"/>
      </c>
      <c r="G114" s="69">
        <f t="shared" si="26"/>
      </c>
      <c r="H114" s="70">
        <f>(IF(LEFT(G114,2)="钢板",MID(F114,2,FIND("*",F114)-2)*D114*MID(F114,FIND("*",F114)+1,2)*10^(-9)*7850,0)+IF(LEFT(G114,2)="钢管",PI()*((MID(F114,2,FIND("*",F114,2)-2)/2)^2-(MID(F114,2,FIND("*",F114,2)-2)/2-MID(F114,FIND("*",F114,2)+1,4))^2)*D114*10^(-9)*7850,0)+IF(LEFT(G114,2)="钢筋",ROUND(PI()*(MID(F114,2,3)/2)^2*7850*10^(-6),3)*10^(-3)*D114,0)+IF(LEFT(G114,4)="等边角钢",VLOOKUP(MID(F114,1,7),'数据库'!$A$2:$C$83,3,FALSE)*D114*10^(-3),0)+IF(LEFT(G114,5)="不等边角钢",VLOOKUP(MID(F114,1,11),'数据库'!$D$2:$F$64,3,FALSE)*D114*10^(-3),0)+IF(LEFT(G114,2)="槽钢",VLOOKUP(MID(F114,1,6),'数据库'!$G$2:$I$31,3,FALSE)*D114*10^(-3),0)+IF(LEFT(G114,3)="工字钢",VLOOKUP(LEFT(F114,5),'数据库'!$J$2:$L$35,3,FALSE)*D114*10^(-3),0)+IF(LEFT(G114,3)="C型钢",VLOOKUP(LEFT(F114,14),'数据库'!$M$2:$O$30,3,FALSE)*D114*10^(-3),0)+IF(LEFT(G114,3)="H型钢",VLOOKUP(LEFT(F114,16),'数据库'!$P$2:$R$66,3,FALSE)*D114*10^(-3),0)+IF(LEFT(G114,4)="花纹钢板",VLOOKUP(LEFT(G114,7),'数据库'!$S$2:$T$11,2,FALSE)*MID(F114,5,FIND("*",F114,2)-5)*D114*10^(-6),0))*E114</f>
        <v>0</v>
      </c>
      <c r="I114" s="70">
        <f>(IF(LEFT(G114,2)="钢板",MID(F114,2,FIND("*",F114)-2)*D114*10^(-6)*2,0)+IF(LEFT(G114,2)="钢管",PI()*MID(F114,2,FIND("*",F114)-2)*D114*10^(-6),0)+IF(LEFT(G114,2)="钢筋",PI()*MID(F114,2,3)*D114*10^(-6),0)+IF(LEFT(G114,4)="等边角钢",VLOOKUP(LEFT(F114,7),'数据库'!$A$2:$C$83,2,FALSE)*D114*10^(-3),0)+IF(LEFT(G114,5)="不等边角钢",VLOOKUP(LEFT(F114,11),'数据库'!$D$2:$F$66,2,FALSE)*D114*10^(-3),0)+IF(LEFT(G114,2)="槽钢",VLOOKUP(LEFT(F114,7),'数据库'!$G$2:$I$31,2,FALSE)*D114*10^(-3),0)+IF(LEFT(G114,3)="工字钢",VLOOKUP(LEFT(F114,5),'数据库'!$J$2:$L$35,2,FALSE)*D114*10^(-3))+IF(LEFT(G114,3)="C型钢",VLOOKUP(LEFT(F114,14),'数据库'!$M$2:$O$30,2,FALSE)*D114*10^(-3))+IF(LEFT(G114,3)="H型钢",VLOOKUP(LEFT(F114,16),'数据库'!$P$2:$R$66,2,FALSE)*D114*10^(-3))+IF(LEFT(G114,4)="花纹钢板",MID(F114,5,FIND("*",F114)-5)*D114*10^(-6)*2,0))*E114</f>
        <v>0</v>
      </c>
    </row>
    <row r="115" spans="6:9" ht="15.75">
      <c r="F115" s="68">
        <f t="shared" si="25"/>
      </c>
      <c r="G115" s="69">
        <f t="shared" si="26"/>
      </c>
      <c r="H115" s="70">
        <f>(IF(LEFT(G115,2)="钢板",MID(F115,2,FIND("*",F115)-2)*D115*MID(F115,FIND("*",F115)+1,2)*10^(-9)*7850,0)+IF(LEFT(G115,2)="钢管",PI()*((MID(F115,2,FIND("*",F115,2)-2)/2)^2-(MID(F115,2,FIND("*",F115,2)-2)/2-MID(F115,FIND("*",F115,2)+1,4))^2)*D115*10^(-9)*7850,0)+IF(LEFT(G115,2)="钢筋",ROUND(PI()*(MID(F115,2,3)/2)^2*7850*10^(-6),3)*10^(-3)*D115,0)+IF(LEFT(G115,4)="等边角钢",VLOOKUP(MID(F115,1,7),'数据库'!$A$2:$C$83,3,FALSE)*D115*10^(-3),0)+IF(LEFT(G115,5)="不等边角钢",VLOOKUP(MID(F115,1,11),'数据库'!$D$2:$F$64,3,FALSE)*D115*10^(-3),0)+IF(LEFT(G115,2)="槽钢",VLOOKUP(MID(F115,1,6),'数据库'!$G$2:$I$31,3,FALSE)*D115*10^(-3),0)+IF(LEFT(G115,3)="工字钢",VLOOKUP(LEFT(F115,5),'数据库'!$J$2:$L$35,3,FALSE)*D115*10^(-3),0)+IF(LEFT(G115,3)="C型钢",VLOOKUP(LEFT(F115,14),'数据库'!$M$2:$O$30,3,FALSE)*D115*10^(-3),0)+IF(LEFT(G115,3)="H型钢",VLOOKUP(LEFT(F115,16),'数据库'!$P$2:$R$66,3,FALSE)*D115*10^(-3),0)+IF(LEFT(G115,4)="花纹钢板",VLOOKUP(LEFT(G115,7),'数据库'!$S$2:$T$11,2,FALSE)*MID(F115,5,FIND("*",F115,2)-5)*D115*10^(-6),0))*E115</f>
        <v>0</v>
      </c>
      <c r="I115" s="70">
        <f>(IF(LEFT(G115,2)="钢板",MID(F115,2,FIND("*",F115)-2)*D115*10^(-6)*2,0)+IF(LEFT(G115,2)="钢管",PI()*MID(F115,2,FIND("*",F115)-2)*D115*10^(-6),0)+IF(LEFT(G115,2)="钢筋",PI()*MID(F115,2,3)*D115*10^(-6),0)+IF(LEFT(G115,4)="等边角钢",VLOOKUP(LEFT(F115,7),'数据库'!$A$2:$C$83,2,FALSE)*D115*10^(-3),0)+IF(LEFT(G115,5)="不等边角钢",VLOOKUP(LEFT(F115,11),'数据库'!$D$2:$F$66,2,FALSE)*D115*10^(-3),0)+IF(LEFT(G115,2)="槽钢",VLOOKUP(LEFT(F115,7),'数据库'!$G$2:$I$31,2,FALSE)*D115*10^(-3),0)+IF(LEFT(G115,3)="工字钢",VLOOKUP(LEFT(F115,5),'数据库'!$J$2:$L$35,2,FALSE)*D115*10^(-3))+IF(LEFT(G115,3)="C型钢",VLOOKUP(LEFT(F115,14),'数据库'!$M$2:$O$30,2,FALSE)*D115*10^(-3))+IF(LEFT(G115,3)="H型钢",VLOOKUP(LEFT(F115,16),'数据库'!$P$2:$R$66,2,FALSE)*D115*10^(-3))+IF(LEFT(G115,4)="花纹钢板",MID(F115,5,FIND("*",F115)-5)*D115*10^(-6)*2,0))*E115</f>
        <v>0</v>
      </c>
    </row>
    <row r="116" spans="6:9" ht="15.75">
      <c r="F116" s="68">
        <f t="shared" si="25"/>
      </c>
      <c r="G116" s="69">
        <f t="shared" si="26"/>
      </c>
      <c r="H116" s="70">
        <f>(IF(LEFT(G116,2)="钢板",MID(F116,2,FIND("*",F116)-2)*D116*MID(F116,FIND("*",F116)+1,2)*10^(-9)*7850,0)+IF(LEFT(G116,2)="钢管",PI()*((MID(F116,2,FIND("*",F116,2)-2)/2)^2-(MID(F116,2,FIND("*",F116,2)-2)/2-MID(F116,FIND("*",F116,2)+1,4))^2)*D116*10^(-9)*7850,0)+IF(LEFT(G116,2)="钢筋",ROUND(PI()*(MID(F116,2,3)/2)^2*7850*10^(-6),3)*10^(-3)*D116,0)+IF(LEFT(G116,4)="等边角钢",VLOOKUP(MID(F116,1,7),'数据库'!$A$2:$C$83,3,FALSE)*D116*10^(-3),0)+IF(LEFT(G116,5)="不等边角钢",VLOOKUP(MID(F116,1,11),'数据库'!$D$2:$F$64,3,FALSE)*D116*10^(-3),0)+IF(LEFT(G116,2)="槽钢",VLOOKUP(MID(F116,1,6),'数据库'!$G$2:$I$31,3,FALSE)*D116*10^(-3),0)+IF(LEFT(G116,3)="工字钢",VLOOKUP(LEFT(F116,5),'数据库'!$J$2:$L$35,3,FALSE)*D116*10^(-3),0)+IF(LEFT(G116,3)="C型钢",VLOOKUP(LEFT(F116,14),'数据库'!$M$2:$O$30,3,FALSE)*D116*10^(-3),0)+IF(LEFT(G116,3)="H型钢",VLOOKUP(LEFT(F116,16),'数据库'!$P$2:$R$66,3,FALSE)*D116*10^(-3),0)+IF(LEFT(G116,4)="花纹钢板",VLOOKUP(LEFT(G116,7),'数据库'!$S$2:$T$11,2,FALSE)*MID(F116,5,FIND("*",F116,2)-5)*D116*10^(-6),0))*E116</f>
        <v>0</v>
      </c>
      <c r="I116" s="70">
        <f>(IF(LEFT(G116,2)="钢板",MID(F116,2,FIND("*",F116)-2)*D116*10^(-6)*2,0)+IF(LEFT(G116,2)="钢管",PI()*MID(F116,2,FIND("*",F116)-2)*D116*10^(-6),0)+IF(LEFT(G116,2)="钢筋",PI()*MID(F116,2,3)*D116*10^(-6),0)+IF(LEFT(G116,4)="等边角钢",VLOOKUP(LEFT(F116,7),'数据库'!$A$2:$C$83,2,FALSE)*D116*10^(-3),0)+IF(LEFT(G116,5)="不等边角钢",VLOOKUP(LEFT(F116,11),'数据库'!$D$2:$F$66,2,FALSE)*D116*10^(-3),0)+IF(LEFT(G116,2)="槽钢",VLOOKUP(LEFT(F116,7),'数据库'!$G$2:$I$31,2,FALSE)*D116*10^(-3),0)+IF(LEFT(G116,3)="工字钢",VLOOKUP(LEFT(F116,5),'数据库'!$J$2:$L$35,2,FALSE)*D116*10^(-3))+IF(LEFT(G116,3)="C型钢",VLOOKUP(LEFT(F116,14),'数据库'!$M$2:$O$30,2,FALSE)*D116*10^(-3))+IF(LEFT(G116,3)="H型钢",VLOOKUP(LEFT(F116,16),'数据库'!$P$2:$R$66,2,FALSE)*D116*10^(-3))+IF(LEFT(G116,4)="花纹钢板",MID(F116,5,FIND("*",F116)-5)*D116*10^(-6)*2,0))*E116</f>
        <v>0</v>
      </c>
    </row>
    <row r="117" spans="6:9" ht="15.75">
      <c r="F117" s="68">
        <f t="shared" si="25"/>
      </c>
      <c r="G117" s="69">
        <f t="shared" si="26"/>
      </c>
      <c r="H117" s="70">
        <f>(IF(LEFT(G117,2)="钢板",MID(F117,2,FIND("*",F117)-2)*D117*MID(F117,FIND("*",F117)+1,2)*10^(-9)*7850,0)+IF(LEFT(G117,2)="钢管",PI()*((MID(F117,2,FIND("*",F117,2)-2)/2)^2-(MID(F117,2,FIND("*",F117,2)-2)/2-MID(F117,FIND("*",F117,2)+1,4))^2)*D117*10^(-9)*7850,0)+IF(LEFT(G117,2)="钢筋",ROUND(PI()*(MID(F117,2,3)/2)^2*7850*10^(-6),3)*10^(-3)*D117,0)+IF(LEFT(G117,4)="等边角钢",VLOOKUP(MID(F117,1,7),'数据库'!$A$2:$C$83,3,FALSE)*D117*10^(-3),0)+IF(LEFT(G117,5)="不等边角钢",VLOOKUP(MID(F117,1,11),'数据库'!$D$2:$F$64,3,FALSE)*D117*10^(-3),0)+IF(LEFT(G117,2)="槽钢",VLOOKUP(MID(F117,1,6),'数据库'!$G$2:$I$31,3,FALSE)*D117*10^(-3),0)+IF(LEFT(G117,3)="工字钢",VLOOKUP(LEFT(F117,5),'数据库'!$J$2:$L$35,3,FALSE)*D117*10^(-3),0)+IF(LEFT(G117,3)="C型钢",VLOOKUP(LEFT(F117,14),'数据库'!$M$2:$O$30,3,FALSE)*D117*10^(-3),0)+IF(LEFT(G117,3)="H型钢",VLOOKUP(LEFT(F117,16),'数据库'!$P$2:$R$66,3,FALSE)*D117*10^(-3),0)+IF(LEFT(G117,4)="花纹钢板",VLOOKUP(LEFT(G117,7),'数据库'!$S$2:$T$11,2,FALSE)*MID(F117,5,FIND("*",F117,2)-5)*D117*10^(-6),0))*E117</f>
        <v>0</v>
      </c>
      <c r="I117" s="70">
        <f>(IF(LEFT(G117,2)="钢板",MID(F117,2,FIND("*",F117)-2)*D117*10^(-6)*2,0)+IF(LEFT(G117,2)="钢管",PI()*MID(F117,2,FIND("*",F117)-2)*D117*10^(-6),0)+IF(LEFT(G117,2)="钢筋",PI()*MID(F117,2,3)*D117*10^(-6),0)+IF(LEFT(G117,4)="等边角钢",VLOOKUP(LEFT(F117,7),'数据库'!$A$2:$C$83,2,FALSE)*D117*10^(-3),0)+IF(LEFT(G117,5)="不等边角钢",VLOOKUP(LEFT(F117,11),'数据库'!$D$2:$F$66,2,FALSE)*D117*10^(-3),0)+IF(LEFT(G117,2)="槽钢",VLOOKUP(LEFT(F117,7),'数据库'!$G$2:$I$31,2,FALSE)*D117*10^(-3),0)+IF(LEFT(G117,3)="工字钢",VLOOKUP(LEFT(F117,5),'数据库'!$J$2:$L$35,2,FALSE)*D117*10^(-3))+IF(LEFT(G117,3)="C型钢",VLOOKUP(LEFT(F117,14),'数据库'!$M$2:$O$30,2,FALSE)*D117*10^(-3))+IF(LEFT(G117,3)="H型钢",VLOOKUP(LEFT(F117,16),'数据库'!$P$2:$R$66,2,FALSE)*D117*10^(-3))+IF(LEFT(G117,4)="花纹钢板",MID(F117,5,FIND("*",F117)-5)*D117*10^(-6)*2,0))*E117</f>
        <v>0</v>
      </c>
    </row>
    <row r="118" spans="6:9" ht="15.75">
      <c r="F118" s="68">
        <f t="shared" si="25"/>
      </c>
      <c r="G118" s="69">
        <f t="shared" si="26"/>
      </c>
      <c r="H118" s="70">
        <f>(IF(LEFT(G118,2)="钢板",MID(F118,2,FIND("*",F118)-2)*D118*MID(F118,FIND("*",F118)+1,2)*10^(-9)*7850,0)+IF(LEFT(G118,2)="钢管",PI()*((MID(F118,2,FIND("*",F118,2)-2)/2)^2-(MID(F118,2,FIND("*",F118,2)-2)/2-MID(F118,FIND("*",F118,2)+1,4))^2)*D118*10^(-9)*7850,0)+IF(LEFT(G118,2)="钢筋",ROUND(PI()*(MID(F118,2,3)/2)^2*7850*10^(-6),3)*10^(-3)*D118,0)+IF(LEFT(G118,4)="等边角钢",VLOOKUP(MID(F118,1,7),'数据库'!$A$2:$C$83,3,FALSE)*D118*10^(-3),0)+IF(LEFT(G118,5)="不等边角钢",VLOOKUP(MID(F118,1,11),'数据库'!$D$2:$F$64,3,FALSE)*D118*10^(-3),0)+IF(LEFT(G118,2)="槽钢",VLOOKUP(MID(F118,1,6),'数据库'!$G$2:$I$31,3,FALSE)*D118*10^(-3),0)+IF(LEFT(G118,3)="工字钢",VLOOKUP(LEFT(F118,5),'数据库'!$J$2:$L$35,3,FALSE)*D118*10^(-3),0)+IF(LEFT(G118,3)="C型钢",VLOOKUP(LEFT(F118,14),'数据库'!$M$2:$O$30,3,FALSE)*D118*10^(-3),0)+IF(LEFT(G118,3)="H型钢",VLOOKUP(LEFT(F118,16),'数据库'!$P$2:$R$66,3,FALSE)*D118*10^(-3),0)+IF(LEFT(G118,4)="花纹钢板",VLOOKUP(LEFT(G118,7),'数据库'!$S$2:$T$11,2,FALSE)*MID(F118,5,FIND("*",F118,2)-5)*D118*10^(-6),0))*E118</f>
        <v>0</v>
      </c>
      <c r="I118" s="70">
        <f>(IF(LEFT(G118,2)="钢板",MID(F118,2,FIND("*",F118)-2)*D118*10^(-6)*2,0)+IF(LEFT(G118,2)="钢管",PI()*MID(F118,2,FIND("*",F118)-2)*D118*10^(-6),0)+IF(LEFT(G118,2)="钢筋",PI()*MID(F118,2,3)*D118*10^(-6),0)+IF(LEFT(G118,4)="等边角钢",VLOOKUP(LEFT(F118,7),'数据库'!$A$2:$C$83,2,FALSE)*D118*10^(-3),0)+IF(LEFT(G118,5)="不等边角钢",VLOOKUP(LEFT(F118,11),'数据库'!$D$2:$F$66,2,FALSE)*D118*10^(-3),0)+IF(LEFT(G118,2)="槽钢",VLOOKUP(LEFT(F118,7),'数据库'!$G$2:$I$31,2,FALSE)*D118*10^(-3),0)+IF(LEFT(G118,3)="工字钢",VLOOKUP(LEFT(F118,5),'数据库'!$J$2:$L$35,2,FALSE)*D118*10^(-3))+IF(LEFT(G118,3)="C型钢",VLOOKUP(LEFT(F118,14),'数据库'!$M$2:$O$30,2,FALSE)*D118*10^(-3))+IF(LEFT(G118,3)="H型钢",VLOOKUP(LEFT(F118,16),'数据库'!$P$2:$R$66,2,FALSE)*D118*10^(-3))+IF(LEFT(G118,4)="花纹钢板",MID(F118,5,FIND("*",F118)-5)*D118*10^(-6)*2,0))*E118</f>
        <v>0</v>
      </c>
    </row>
    <row r="119" spans="6:9" ht="15.75">
      <c r="F119" s="68">
        <f aca="true" t="shared" si="30" ref="F119:F150">B119&amp;C119</f>
      </c>
      <c r="G119" s="69">
        <f aca="true" t="shared" si="31" ref="G119:G150">IF(LEFT(F119,1)="—","钢板"&amp;MID(F119,FIND("*",F119,1)+1,2),)&amp;IF(LEFT(F119,1)="∠",IF(LEN(F119)&gt;7,"不等边角钢","等边角钢"),)&amp;IF(LEFT(F119,1)="φ",IF(LEN(F119)&gt;4,"钢管","钢筋"),)&amp;IF(LEFT(F119,1)="［","槽钢",)&amp;IF(LEFT(F119,1)="Ⅰ","工字钢",)&amp;IF(LEFT(F119,1)="C","C型钢",)&amp;IF(LEFT(F119,1)="H","H型钢",)&amp;IF(LEFT(F119,1)="花","花纹钢板"&amp;MID(F119,FIND("*",F119,1)+1,3),)</f>
      </c>
      <c r="H119" s="70">
        <f>(IF(LEFT(G119,2)="钢板",MID(F119,2,FIND("*",F119)-2)*D119*MID(F119,FIND("*",F119)+1,2)*10^(-9)*7850,0)+IF(LEFT(G119,2)="钢管",PI()*((MID(F119,2,FIND("*",F119,2)-2)/2)^2-(MID(F119,2,FIND("*",F119,2)-2)/2-MID(F119,FIND("*",F119,2)+1,4))^2)*D119*10^(-9)*7850,0)+IF(LEFT(G119,2)="钢筋",ROUND(PI()*(MID(F119,2,3)/2)^2*7850*10^(-6),3)*10^(-3)*D119,0)+IF(LEFT(G119,4)="等边角钢",VLOOKUP(MID(F119,1,7),'数据库'!$A$2:$C$83,3,FALSE)*D119*10^(-3),0)+IF(LEFT(G119,5)="不等边角钢",VLOOKUP(MID(F119,1,11),'数据库'!$D$2:$F$64,3,FALSE)*D119*10^(-3),0)+IF(LEFT(G119,2)="槽钢",VLOOKUP(MID(F119,1,6),'数据库'!$G$2:$I$31,3,FALSE)*D119*10^(-3),0)+IF(LEFT(G119,3)="工字钢",VLOOKUP(LEFT(F119,5),'数据库'!$J$2:$L$35,3,FALSE)*D119*10^(-3),0)+IF(LEFT(G119,3)="C型钢",VLOOKUP(LEFT(F119,14),'数据库'!$M$2:$O$30,3,FALSE)*D119*10^(-3),0)+IF(LEFT(G119,3)="H型钢",VLOOKUP(LEFT(F119,16),'数据库'!$P$2:$R$66,3,FALSE)*D119*10^(-3),0)+IF(LEFT(G119,4)="花纹钢板",VLOOKUP(LEFT(G119,7),'数据库'!$S$2:$T$11,2,FALSE)*MID(F119,5,FIND("*",F119,2)-5)*D119*10^(-6),0))*E119</f>
        <v>0</v>
      </c>
      <c r="I119" s="70">
        <f>(IF(LEFT(G119,2)="钢板",MID(F119,2,FIND("*",F119)-2)*D119*10^(-6)*2,0)+IF(LEFT(G119,2)="钢管",PI()*MID(F119,2,FIND("*",F119)-2)*D119*10^(-6),0)+IF(LEFT(G119,2)="钢筋",PI()*MID(F119,2,3)*D119*10^(-6),0)+IF(LEFT(G119,4)="等边角钢",VLOOKUP(LEFT(F119,7),'数据库'!$A$2:$C$83,2,FALSE)*D119*10^(-3),0)+IF(LEFT(G119,5)="不等边角钢",VLOOKUP(LEFT(F119,11),'数据库'!$D$2:$F$66,2,FALSE)*D119*10^(-3),0)+IF(LEFT(G119,2)="槽钢",VLOOKUP(LEFT(F119,7),'数据库'!$G$2:$I$31,2,FALSE)*D119*10^(-3),0)+IF(LEFT(G119,3)="工字钢",VLOOKUP(LEFT(F119,5),'数据库'!$J$2:$L$35,2,FALSE)*D119*10^(-3))+IF(LEFT(G119,3)="C型钢",VLOOKUP(LEFT(F119,14),'数据库'!$M$2:$O$30,2,FALSE)*D119*10^(-3))+IF(LEFT(G119,3)="H型钢",VLOOKUP(LEFT(F119,16),'数据库'!$P$2:$R$66,2,FALSE)*D119*10^(-3))+IF(LEFT(G119,4)="花纹钢板",MID(F119,5,FIND("*",F119)-5)*D119*10^(-6)*2,0))*E119</f>
        <v>0</v>
      </c>
    </row>
    <row r="120" spans="6:9" ht="15.75">
      <c r="F120" s="68">
        <f t="shared" si="30"/>
      </c>
      <c r="G120" s="69">
        <f t="shared" si="31"/>
      </c>
      <c r="H120" s="70">
        <f>(IF(LEFT(G120,2)="钢板",MID(F120,2,FIND("*",F120)-2)*D120*MID(F120,FIND("*",F120)+1,2)*10^(-9)*7850,0)+IF(LEFT(G120,2)="钢管",PI()*((MID(F120,2,FIND("*",F120,2)-2)/2)^2-(MID(F120,2,FIND("*",F120,2)-2)/2-MID(F120,FIND("*",F120,2)+1,4))^2)*D120*10^(-9)*7850,0)+IF(LEFT(G120,2)="钢筋",ROUND(PI()*(MID(F120,2,3)/2)^2*7850*10^(-6),3)*10^(-3)*D120,0)+IF(LEFT(G120,4)="等边角钢",VLOOKUP(MID(F120,1,7),'数据库'!$A$2:$C$83,3,FALSE)*D120*10^(-3),0)+IF(LEFT(G120,5)="不等边角钢",VLOOKUP(MID(F120,1,11),'数据库'!$D$2:$F$64,3,FALSE)*D120*10^(-3),0)+IF(LEFT(G120,2)="槽钢",VLOOKUP(MID(F120,1,6),'数据库'!$G$2:$I$31,3,FALSE)*D120*10^(-3),0)+IF(LEFT(G120,3)="工字钢",VLOOKUP(LEFT(F120,5),'数据库'!$J$2:$L$35,3,FALSE)*D120*10^(-3),0)+IF(LEFT(G120,3)="C型钢",VLOOKUP(LEFT(F120,14),'数据库'!$M$2:$O$30,3,FALSE)*D120*10^(-3),0)+IF(LEFT(G120,3)="H型钢",VLOOKUP(LEFT(F120,16),'数据库'!$P$2:$R$66,3,FALSE)*D120*10^(-3),0)+IF(LEFT(G120,4)="花纹钢板",VLOOKUP(LEFT(G120,7),'数据库'!$S$2:$T$11,2,FALSE)*MID(F120,5,FIND("*",F120,2)-5)*D120*10^(-6),0))*E120</f>
        <v>0</v>
      </c>
      <c r="I120" s="70">
        <f>(IF(LEFT(G120,2)="钢板",MID(F120,2,FIND("*",F120)-2)*D120*10^(-6)*2,0)+IF(LEFT(G120,2)="钢管",PI()*MID(F120,2,FIND("*",F120)-2)*D120*10^(-6),0)+IF(LEFT(G120,2)="钢筋",PI()*MID(F120,2,3)*D120*10^(-6),0)+IF(LEFT(G120,4)="等边角钢",VLOOKUP(LEFT(F120,7),'数据库'!$A$2:$C$83,2,FALSE)*D120*10^(-3),0)+IF(LEFT(G120,5)="不等边角钢",VLOOKUP(LEFT(F120,11),'数据库'!$D$2:$F$66,2,FALSE)*D120*10^(-3),0)+IF(LEFT(G120,2)="槽钢",VLOOKUP(LEFT(F120,7),'数据库'!$G$2:$I$31,2,FALSE)*D120*10^(-3),0)+IF(LEFT(G120,3)="工字钢",VLOOKUP(LEFT(F120,5),'数据库'!$J$2:$L$35,2,FALSE)*D120*10^(-3))+IF(LEFT(G120,3)="C型钢",VLOOKUP(LEFT(F120,14),'数据库'!$M$2:$O$30,2,FALSE)*D120*10^(-3))+IF(LEFT(G120,3)="H型钢",VLOOKUP(LEFT(F120,16),'数据库'!$P$2:$R$66,2,FALSE)*D120*10^(-3))+IF(LEFT(G120,4)="花纹钢板",MID(F120,5,FIND("*",F120)-5)*D120*10^(-6)*2,0))*E120</f>
        <v>0</v>
      </c>
    </row>
    <row r="121" spans="6:9" ht="15.75">
      <c r="F121" s="68">
        <f t="shared" si="30"/>
      </c>
      <c r="G121" s="69">
        <f t="shared" si="31"/>
      </c>
      <c r="H121" s="70">
        <f>(IF(LEFT(G121,2)="钢板",MID(F121,2,FIND("*",F121)-2)*D121*MID(F121,FIND("*",F121)+1,2)*10^(-9)*7850,0)+IF(LEFT(G121,2)="钢管",PI()*((MID(F121,2,FIND("*",F121,2)-2)/2)^2-(MID(F121,2,FIND("*",F121,2)-2)/2-MID(F121,FIND("*",F121,2)+1,4))^2)*D121*10^(-9)*7850,0)+IF(LEFT(G121,2)="钢筋",ROUND(PI()*(MID(F121,2,3)/2)^2*7850*10^(-6),3)*10^(-3)*D121,0)+IF(LEFT(G121,4)="等边角钢",VLOOKUP(MID(F121,1,7),'数据库'!$A$2:$C$83,3,FALSE)*D121*10^(-3),0)+IF(LEFT(G121,5)="不等边角钢",VLOOKUP(MID(F121,1,11),'数据库'!$D$2:$F$64,3,FALSE)*D121*10^(-3),0)+IF(LEFT(G121,2)="槽钢",VLOOKUP(MID(F121,1,6),'数据库'!$G$2:$I$31,3,FALSE)*D121*10^(-3),0)+IF(LEFT(G121,3)="工字钢",VLOOKUP(LEFT(F121,5),'数据库'!$J$2:$L$35,3,FALSE)*D121*10^(-3),0)+IF(LEFT(G121,3)="C型钢",VLOOKUP(LEFT(F121,14),'数据库'!$M$2:$O$30,3,FALSE)*D121*10^(-3),0)+IF(LEFT(G121,3)="H型钢",VLOOKUP(LEFT(F121,16),'数据库'!$P$2:$R$66,3,FALSE)*D121*10^(-3),0)+IF(LEFT(G121,4)="花纹钢板",VLOOKUP(LEFT(G121,7),'数据库'!$S$2:$T$11,2,FALSE)*MID(F121,5,FIND("*",F121,2)-5)*D121*10^(-6),0))*E121</f>
        <v>0</v>
      </c>
      <c r="I121" s="70">
        <f>(IF(LEFT(G121,2)="钢板",MID(F121,2,FIND("*",F121)-2)*D121*10^(-6)*2,0)+IF(LEFT(G121,2)="钢管",PI()*MID(F121,2,FIND("*",F121)-2)*D121*10^(-6),0)+IF(LEFT(G121,2)="钢筋",PI()*MID(F121,2,3)*D121*10^(-6),0)+IF(LEFT(G121,4)="等边角钢",VLOOKUP(LEFT(F121,7),'数据库'!$A$2:$C$83,2,FALSE)*D121*10^(-3),0)+IF(LEFT(G121,5)="不等边角钢",VLOOKUP(LEFT(F121,11),'数据库'!$D$2:$F$66,2,FALSE)*D121*10^(-3),0)+IF(LEFT(G121,2)="槽钢",VLOOKUP(LEFT(F121,7),'数据库'!$G$2:$I$31,2,FALSE)*D121*10^(-3),0)+IF(LEFT(G121,3)="工字钢",VLOOKUP(LEFT(F121,5),'数据库'!$J$2:$L$35,2,FALSE)*D121*10^(-3))+IF(LEFT(G121,3)="C型钢",VLOOKUP(LEFT(F121,14),'数据库'!$M$2:$O$30,2,FALSE)*D121*10^(-3))+IF(LEFT(G121,3)="H型钢",VLOOKUP(LEFT(F121,16),'数据库'!$P$2:$R$66,2,FALSE)*D121*10^(-3))+IF(LEFT(G121,4)="花纹钢板",MID(F121,5,FIND("*",F121)-5)*D121*10^(-6)*2,0))*E121</f>
        <v>0</v>
      </c>
    </row>
    <row r="122" spans="6:9" ht="15.75">
      <c r="F122" s="68">
        <f t="shared" si="30"/>
      </c>
      <c r="G122" s="69">
        <f t="shared" si="31"/>
      </c>
      <c r="H122" s="70">
        <f>(IF(LEFT(G122,2)="钢板",MID(F122,2,FIND("*",F122)-2)*D122*MID(F122,FIND("*",F122)+1,2)*10^(-9)*7850,0)+IF(LEFT(G122,2)="钢管",PI()*((MID(F122,2,FIND("*",F122,2)-2)/2)^2-(MID(F122,2,FIND("*",F122,2)-2)/2-MID(F122,FIND("*",F122,2)+1,4))^2)*D122*10^(-9)*7850,0)+IF(LEFT(G122,2)="钢筋",ROUND(PI()*(MID(F122,2,3)/2)^2*7850*10^(-6),3)*10^(-3)*D122,0)+IF(LEFT(G122,4)="等边角钢",VLOOKUP(MID(F122,1,7),'数据库'!$A$2:$C$83,3,FALSE)*D122*10^(-3),0)+IF(LEFT(G122,5)="不等边角钢",VLOOKUP(MID(F122,1,11),'数据库'!$D$2:$F$64,3,FALSE)*D122*10^(-3),0)+IF(LEFT(G122,2)="槽钢",VLOOKUP(MID(F122,1,6),'数据库'!$G$2:$I$31,3,FALSE)*D122*10^(-3),0)+IF(LEFT(G122,3)="工字钢",VLOOKUP(LEFT(F122,5),'数据库'!$J$2:$L$35,3,FALSE)*D122*10^(-3),0)+IF(LEFT(G122,3)="C型钢",VLOOKUP(LEFT(F122,14),'数据库'!$M$2:$O$30,3,FALSE)*D122*10^(-3),0)+IF(LEFT(G122,3)="H型钢",VLOOKUP(LEFT(F122,16),'数据库'!$P$2:$R$66,3,FALSE)*D122*10^(-3),0)+IF(LEFT(G122,4)="花纹钢板",VLOOKUP(LEFT(G122,7),'数据库'!$S$2:$T$11,2,FALSE)*MID(F122,5,FIND("*",F122,2)-5)*D122*10^(-6),0))*E122</f>
        <v>0</v>
      </c>
      <c r="I122" s="70">
        <f>(IF(LEFT(G122,2)="钢板",MID(F122,2,FIND("*",F122)-2)*D122*10^(-6)*2,0)+IF(LEFT(G122,2)="钢管",PI()*MID(F122,2,FIND("*",F122)-2)*D122*10^(-6),0)+IF(LEFT(G122,2)="钢筋",PI()*MID(F122,2,3)*D122*10^(-6),0)+IF(LEFT(G122,4)="等边角钢",VLOOKUP(LEFT(F122,7),'数据库'!$A$2:$C$83,2,FALSE)*D122*10^(-3),0)+IF(LEFT(G122,5)="不等边角钢",VLOOKUP(LEFT(F122,11),'数据库'!$D$2:$F$66,2,FALSE)*D122*10^(-3),0)+IF(LEFT(G122,2)="槽钢",VLOOKUP(LEFT(F122,7),'数据库'!$G$2:$I$31,2,FALSE)*D122*10^(-3),0)+IF(LEFT(G122,3)="工字钢",VLOOKUP(LEFT(F122,5),'数据库'!$J$2:$L$35,2,FALSE)*D122*10^(-3))+IF(LEFT(G122,3)="C型钢",VLOOKUP(LEFT(F122,14),'数据库'!$M$2:$O$30,2,FALSE)*D122*10^(-3))+IF(LEFT(G122,3)="H型钢",VLOOKUP(LEFT(F122,16),'数据库'!$P$2:$R$66,2,FALSE)*D122*10^(-3))+IF(LEFT(G122,4)="花纹钢板",MID(F122,5,FIND("*",F122)-5)*D122*10^(-6)*2,0))*E122</f>
        <v>0</v>
      </c>
    </row>
    <row r="123" spans="6:9" ht="15.75">
      <c r="F123" s="68">
        <f t="shared" si="30"/>
      </c>
      <c r="G123" s="69">
        <f t="shared" si="31"/>
      </c>
      <c r="H123" s="70">
        <f>(IF(LEFT(G123,2)="钢板",MID(F123,2,FIND("*",F123)-2)*D123*MID(F123,FIND("*",F123)+1,2)*10^(-9)*7850,0)+IF(LEFT(G123,2)="钢管",PI()*((MID(F123,2,FIND("*",F123,2)-2)/2)^2-(MID(F123,2,FIND("*",F123,2)-2)/2-MID(F123,FIND("*",F123,2)+1,4))^2)*D123*10^(-9)*7850,0)+IF(LEFT(G123,2)="钢筋",ROUND(PI()*(MID(F123,2,3)/2)^2*7850*10^(-6),3)*10^(-3)*D123,0)+IF(LEFT(G123,4)="等边角钢",VLOOKUP(MID(F123,1,7),'数据库'!$A$2:$C$83,3,FALSE)*D123*10^(-3),0)+IF(LEFT(G123,5)="不等边角钢",VLOOKUP(MID(F123,1,11),'数据库'!$D$2:$F$64,3,FALSE)*D123*10^(-3),0)+IF(LEFT(G123,2)="槽钢",VLOOKUP(MID(F123,1,6),'数据库'!$G$2:$I$31,3,FALSE)*D123*10^(-3),0)+IF(LEFT(G123,3)="工字钢",VLOOKUP(LEFT(F123,5),'数据库'!$J$2:$L$35,3,FALSE)*D123*10^(-3),0)+IF(LEFT(G123,3)="C型钢",VLOOKUP(LEFT(F123,14),'数据库'!$M$2:$O$30,3,FALSE)*D123*10^(-3),0)+IF(LEFT(G123,3)="H型钢",VLOOKUP(LEFT(F123,16),'数据库'!$P$2:$R$66,3,FALSE)*D123*10^(-3),0)+IF(LEFT(G123,4)="花纹钢板",VLOOKUP(LEFT(G123,7),'数据库'!$S$2:$T$11,2,FALSE)*MID(F123,5,FIND("*",F123,2)-5)*D123*10^(-6),0))*E123</f>
        <v>0</v>
      </c>
      <c r="I123" s="70">
        <f>(IF(LEFT(G123,2)="钢板",MID(F123,2,FIND("*",F123)-2)*D123*10^(-6)*2,0)+IF(LEFT(G123,2)="钢管",PI()*MID(F123,2,FIND("*",F123)-2)*D123*10^(-6),0)+IF(LEFT(G123,2)="钢筋",PI()*MID(F123,2,3)*D123*10^(-6),0)+IF(LEFT(G123,4)="等边角钢",VLOOKUP(LEFT(F123,7),'数据库'!$A$2:$C$83,2,FALSE)*D123*10^(-3),0)+IF(LEFT(G123,5)="不等边角钢",VLOOKUP(LEFT(F123,11),'数据库'!$D$2:$F$66,2,FALSE)*D123*10^(-3),0)+IF(LEFT(G123,2)="槽钢",VLOOKUP(LEFT(F123,7),'数据库'!$G$2:$I$31,2,FALSE)*D123*10^(-3),0)+IF(LEFT(G123,3)="工字钢",VLOOKUP(LEFT(F123,5),'数据库'!$J$2:$L$35,2,FALSE)*D123*10^(-3))+IF(LEFT(G123,3)="C型钢",VLOOKUP(LEFT(F123,14),'数据库'!$M$2:$O$30,2,FALSE)*D123*10^(-3))+IF(LEFT(G123,3)="H型钢",VLOOKUP(LEFT(F123,16),'数据库'!$P$2:$R$66,2,FALSE)*D123*10^(-3))+IF(LEFT(G123,4)="花纹钢板",MID(F123,5,FIND("*",F123)-5)*D123*10^(-6)*2,0))*E123</f>
        <v>0</v>
      </c>
    </row>
    <row r="124" spans="6:9" ht="15.75">
      <c r="F124" s="68">
        <f t="shared" si="30"/>
      </c>
      <c r="G124" s="69">
        <f t="shared" si="31"/>
      </c>
      <c r="H124" s="70">
        <f>(IF(LEFT(G124,2)="钢板",MID(F124,2,FIND("*",F124)-2)*D124*MID(F124,FIND("*",F124)+1,2)*10^(-9)*7850,0)+IF(LEFT(G124,2)="钢管",PI()*((MID(F124,2,FIND("*",F124,2)-2)/2)^2-(MID(F124,2,FIND("*",F124,2)-2)/2-MID(F124,FIND("*",F124,2)+1,4))^2)*D124*10^(-9)*7850,0)+IF(LEFT(G124,2)="钢筋",ROUND(PI()*(MID(F124,2,3)/2)^2*7850*10^(-6),3)*10^(-3)*D124,0)+IF(LEFT(G124,4)="等边角钢",VLOOKUP(MID(F124,1,7),'数据库'!$A$2:$C$83,3,FALSE)*D124*10^(-3),0)+IF(LEFT(G124,5)="不等边角钢",VLOOKUP(MID(F124,1,11),'数据库'!$D$2:$F$64,3,FALSE)*D124*10^(-3),0)+IF(LEFT(G124,2)="槽钢",VLOOKUP(MID(F124,1,6),'数据库'!$G$2:$I$31,3,FALSE)*D124*10^(-3),0)+IF(LEFT(G124,3)="工字钢",VLOOKUP(LEFT(F124,5),'数据库'!$J$2:$L$35,3,FALSE)*D124*10^(-3),0)+IF(LEFT(G124,3)="C型钢",VLOOKUP(LEFT(F124,14),'数据库'!$M$2:$O$30,3,FALSE)*D124*10^(-3),0)+IF(LEFT(G124,3)="H型钢",VLOOKUP(LEFT(F124,16),'数据库'!$P$2:$R$66,3,FALSE)*D124*10^(-3),0)+IF(LEFT(G124,4)="花纹钢板",VLOOKUP(LEFT(G124,7),'数据库'!$S$2:$T$11,2,FALSE)*MID(F124,5,FIND("*",F124,2)-5)*D124*10^(-6),0))*E124</f>
        <v>0</v>
      </c>
      <c r="I124" s="70">
        <f>(IF(LEFT(G124,2)="钢板",MID(F124,2,FIND("*",F124)-2)*D124*10^(-6)*2,0)+IF(LEFT(G124,2)="钢管",PI()*MID(F124,2,FIND("*",F124)-2)*D124*10^(-6),0)+IF(LEFT(G124,2)="钢筋",PI()*MID(F124,2,3)*D124*10^(-6),0)+IF(LEFT(G124,4)="等边角钢",VLOOKUP(LEFT(F124,7),'数据库'!$A$2:$C$83,2,FALSE)*D124*10^(-3),0)+IF(LEFT(G124,5)="不等边角钢",VLOOKUP(LEFT(F124,11),'数据库'!$D$2:$F$66,2,FALSE)*D124*10^(-3),0)+IF(LEFT(G124,2)="槽钢",VLOOKUP(LEFT(F124,7),'数据库'!$G$2:$I$31,2,FALSE)*D124*10^(-3),0)+IF(LEFT(G124,3)="工字钢",VLOOKUP(LEFT(F124,5),'数据库'!$J$2:$L$35,2,FALSE)*D124*10^(-3))+IF(LEFT(G124,3)="C型钢",VLOOKUP(LEFT(F124,14),'数据库'!$M$2:$O$30,2,FALSE)*D124*10^(-3))+IF(LEFT(G124,3)="H型钢",VLOOKUP(LEFT(F124,16),'数据库'!$P$2:$R$66,2,FALSE)*D124*10^(-3))+IF(LEFT(G124,4)="花纹钢板",MID(F124,5,FIND("*",F124)-5)*D124*10^(-6)*2,0))*E124</f>
        <v>0</v>
      </c>
    </row>
    <row r="125" spans="6:9" ht="15.75">
      <c r="F125" s="68">
        <f t="shared" si="30"/>
      </c>
      <c r="G125" s="69">
        <f t="shared" si="31"/>
      </c>
      <c r="H125" s="70">
        <f>(IF(LEFT(G125,2)="钢板",MID(F125,2,FIND("*",F125)-2)*D125*MID(F125,FIND("*",F125)+1,2)*10^(-9)*7850,0)+IF(LEFT(G125,2)="钢管",PI()*((MID(F125,2,FIND("*",F125,2)-2)/2)^2-(MID(F125,2,FIND("*",F125,2)-2)/2-MID(F125,FIND("*",F125,2)+1,4))^2)*D125*10^(-9)*7850,0)+IF(LEFT(G125,2)="钢筋",ROUND(PI()*(MID(F125,2,3)/2)^2*7850*10^(-6),3)*10^(-3)*D125,0)+IF(LEFT(G125,4)="等边角钢",VLOOKUP(MID(F125,1,7),'数据库'!$A$2:$C$83,3,FALSE)*D125*10^(-3),0)+IF(LEFT(G125,5)="不等边角钢",VLOOKUP(MID(F125,1,11),'数据库'!$D$2:$F$64,3,FALSE)*D125*10^(-3),0)+IF(LEFT(G125,2)="槽钢",VLOOKUP(MID(F125,1,6),'数据库'!$G$2:$I$31,3,FALSE)*D125*10^(-3),0)+IF(LEFT(G125,3)="工字钢",VLOOKUP(LEFT(F125,5),'数据库'!$J$2:$L$35,3,FALSE)*D125*10^(-3),0)+IF(LEFT(G125,3)="C型钢",VLOOKUP(LEFT(F125,14),'数据库'!$M$2:$O$30,3,FALSE)*D125*10^(-3),0)+IF(LEFT(G125,3)="H型钢",VLOOKUP(LEFT(F125,16),'数据库'!$P$2:$R$66,3,FALSE)*D125*10^(-3),0)+IF(LEFT(G125,4)="花纹钢板",VLOOKUP(LEFT(G125,7),'数据库'!$S$2:$T$11,2,FALSE)*MID(F125,5,FIND("*",F125,2)-5)*D125*10^(-6),0))*E125</f>
        <v>0</v>
      </c>
      <c r="I125" s="70">
        <f>(IF(LEFT(G125,2)="钢板",MID(F125,2,FIND("*",F125)-2)*D125*10^(-6)*2,0)+IF(LEFT(G125,2)="钢管",PI()*MID(F125,2,FIND("*",F125)-2)*D125*10^(-6),0)+IF(LEFT(G125,2)="钢筋",PI()*MID(F125,2,3)*D125*10^(-6),0)+IF(LEFT(G125,4)="等边角钢",VLOOKUP(LEFT(F125,7),'数据库'!$A$2:$C$83,2,FALSE)*D125*10^(-3),0)+IF(LEFT(G125,5)="不等边角钢",VLOOKUP(LEFT(F125,11),'数据库'!$D$2:$F$66,2,FALSE)*D125*10^(-3),0)+IF(LEFT(G125,2)="槽钢",VLOOKUP(LEFT(F125,7),'数据库'!$G$2:$I$31,2,FALSE)*D125*10^(-3),0)+IF(LEFT(G125,3)="工字钢",VLOOKUP(LEFT(F125,5),'数据库'!$J$2:$L$35,2,FALSE)*D125*10^(-3))+IF(LEFT(G125,3)="C型钢",VLOOKUP(LEFT(F125,14),'数据库'!$M$2:$O$30,2,FALSE)*D125*10^(-3))+IF(LEFT(G125,3)="H型钢",VLOOKUP(LEFT(F125,16),'数据库'!$P$2:$R$66,2,FALSE)*D125*10^(-3))+IF(LEFT(G125,4)="花纹钢板",MID(F125,5,FIND("*",F125)-5)*D125*10^(-6)*2,0))*E125</f>
        <v>0</v>
      </c>
    </row>
    <row r="126" spans="6:9" ht="15.75">
      <c r="F126" s="68">
        <f t="shared" si="30"/>
      </c>
      <c r="G126" s="69">
        <f t="shared" si="31"/>
      </c>
      <c r="H126" s="70">
        <f>(IF(LEFT(G126,2)="钢板",MID(F126,2,FIND("*",F126)-2)*D126*MID(F126,FIND("*",F126)+1,2)*10^(-9)*7850,0)+IF(LEFT(G126,2)="钢管",PI()*((MID(F126,2,FIND("*",F126,2)-2)/2)^2-(MID(F126,2,FIND("*",F126,2)-2)/2-MID(F126,FIND("*",F126,2)+1,4))^2)*D126*10^(-9)*7850,0)+IF(LEFT(G126,2)="钢筋",ROUND(PI()*(MID(F126,2,3)/2)^2*7850*10^(-6),3)*10^(-3)*D126,0)+IF(LEFT(G126,4)="等边角钢",VLOOKUP(MID(F126,1,7),'数据库'!$A$2:$C$83,3,FALSE)*D126*10^(-3),0)+IF(LEFT(G126,5)="不等边角钢",VLOOKUP(MID(F126,1,11),'数据库'!$D$2:$F$64,3,FALSE)*D126*10^(-3),0)+IF(LEFT(G126,2)="槽钢",VLOOKUP(MID(F126,1,6),'数据库'!$G$2:$I$31,3,FALSE)*D126*10^(-3),0)+IF(LEFT(G126,3)="工字钢",VLOOKUP(LEFT(F126,5),'数据库'!$J$2:$L$35,3,FALSE)*D126*10^(-3),0)+IF(LEFT(G126,3)="C型钢",VLOOKUP(LEFT(F126,14),'数据库'!$M$2:$O$30,3,FALSE)*D126*10^(-3),0)+IF(LEFT(G126,3)="H型钢",VLOOKUP(LEFT(F126,16),'数据库'!$P$2:$R$66,3,FALSE)*D126*10^(-3),0)+IF(LEFT(G126,4)="花纹钢板",VLOOKUP(LEFT(G126,7),'数据库'!$S$2:$T$11,2,FALSE)*MID(F126,5,FIND("*",F126,2)-5)*D126*10^(-6),0))*E126</f>
        <v>0</v>
      </c>
      <c r="I126" s="70">
        <f>(IF(LEFT(G126,2)="钢板",MID(F126,2,FIND("*",F126)-2)*D126*10^(-6)*2,0)+IF(LEFT(G126,2)="钢管",PI()*MID(F126,2,FIND("*",F126)-2)*D126*10^(-6),0)+IF(LEFT(G126,2)="钢筋",PI()*MID(F126,2,3)*D126*10^(-6),0)+IF(LEFT(G126,4)="等边角钢",VLOOKUP(LEFT(F126,7),'数据库'!$A$2:$C$83,2,FALSE)*D126*10^(-3),0)+IF(LEFT(G126,5)="不等边角钢",VLOOKUP(LEFT(F126,11),'数据库'!$D$2:$F$66,2,FALSE)*D126*10^(-3),0)+IF(LEFT(G126,2)="槽钢",VLOOKUP(LEFT(F126,7),'数据库'!$G$2:$I$31,2,FALSE)*D126*10^(-3),0)+IF(LEFT(G126,3)="工字钢",VLOOKUP(LEFT(F126,5),'数据库'!$J$2:$L$35,2,FALSE)*D126*10^(-3))+IF(LEFT(G126,3)="C型钢",VLOOKUP(LEFT(F126,14),'数据库'!$M$2:$O$30,2,FALSE)*D126*10^(-3))+IF(LEFT(G126,3)="H型钢",VLOOKUP(LEFT(F126,16),'数据库'!$P$2:$R$66,2,FALSE)*D126*10^(-3))+IF(LEFT(G126,4)="花纹钢板",MID(F126,5,FIND("*",F126)-5)*D126*10^(-6)*2,0))*E126</f>
        <v>0</v>
      </c>
    </row>
    <row r="127" spans="6:9" ht="15.75">
      <c r="F127" s="68">
        <f t="shared" si="30"/>
      </c>
      <c r="G127" s="69">
        <f t="shared" si="31"/>
      </c>
      <c r="H127" s="70">
        <f>(IF(LEFT(G127,2)="钢板",MID(F127,2,FIND("*",F127)-2)*D127*MID(F127,FIND("*",F127)+1,2)*10^(-9)*7850,0)+IF(LEFT(G127,2)="钢管",PI()*((MID(F127,2,FIND("*",F127,2)-2)/2)^2-(MID(F127,2,FIND("*",F127,2)-2)/2-MID(F127,FIND("*",F127,2)+1,4))^2)*D127*10^(-9)*7850,0)+IF(LEFT(G127,2)="钢筋",ROUND(PI()*(MID(F127,2,3)/2)^2*7850*10^(-6),3)*10^(-3)*D127,0)+IF(LEFT(G127,4)="等边角钢",VLOOKUP(MID(F127,1,7),'数据库'!$A$2:$C$83,3,FALSE)*D127*10^(-3),0)+IF(LEFT(G127,5)="不等边角钢",VLOOKUP(MID(F127,1,11),'数据库'!$D$2:$F$64,3,FALSE)*D127*10^(-3),0)+IF(LEFT(G127,2)="槽钢",VLOOKUP(MID(F127,1,6),'数据库'!$G$2:$I$31,3,FALSE)*D127*10^(-3),0)+IF(LEFT(G127,3)="工字钢",VLOOKUP(LEFT(F127,5),'数据库'!$J$2:$L$35,3,FALSE)*D127*10^(-3),0)+IF(LEFT(G127,3)="C型钢",VLOOKUP(LEFT(F127,14),'数据库'!$M$2:$O$30,3,FALSE)*D127*10^(-3),0)+IF(LEFT(G127,3)="H型钢",VLOOKUP(LEFT(F127,16),'数据库'!$P$2:$R$66,3,FALSE)*D127*10^(-3),0)+IF(LEFT(G127,4)="花纹钢板",VLOOKUP(LEFT(G127,7),'数据库'!$S$2:$T$11,2,FALSE)*MID(F127,5,FIND("*",F127,2)-5)*D127*10^(-6),0))*E127</f>
        <v>0</v>
      </c>
      <c r="I127" s="70">
        <f>(IF(LEFT(G127,2)="钢板",MID(F127,2,FIND("*",F127)-2)*D127*10^(-6)*2,0)+IF(LEFT(G127,2)="钢管",PI()*MID(F127,2,FIND("*",F127)-2)*D127*10^(-6),0)+IF(LEFT(G127,2)="钢筋",PI()*MID(F127,2,3)*D127*10^(-6),0)+IF(LEFT(G127,4)="等边角钢",VLOOKUP(LEFT(F127,7),'数据库'!$A$2:$C$83,2,FALSE)*D127*10^(-3),0)+IF(LEFT(G127,5)="不等边角钢",VLOOKUP(LEFT(F127,11),'数据库'!$D$2:$F$66,2,FALSE)*D127*10^(-3),0)+IF(LEFT(G127,2)="槽钢",VLOOKUP(LEFT(F127,7),'数据库'!$G$2:$I$31,2,FALSE)*D127*10^(-3),0)+IF(LEFT(G127,3)="工字钢",VLOOKUP(LEFT(F127,5),'数据库'!$J$2:$L$35,2,FALSE)*D127*10^(-3))+IF(LEFT(G127,3)="C型钢",VLOOKUP(LEFT(F127,14),'数据库'!$M$2:$O$30,2,FALSE)*D127*10^(-3))+IF(LEFT(G127,3)="H型钢",VLOOKUP(LEFT(F127,16),'数据库'!$P$2:$R$66,2,FALSE)*D127*10^(-3))+IF(LEFT(G127,4)="花纹钢板",MID(F127,5,FIND("*",F127)-5)*D127*10^(-6)*2,0))*E127</f>
        <v>0</v>
      </c>
    </row>
    <row r="128" spans="6:9" ht="15.75">
      <c r="F128" s="68">
        <f t="shared" si="30"/>
      </c>
      <c r="G128" s="69">
        <f t="shared" si="31"/>
      </c>
      <c r="H128" s="70">
        <f>(IF(LEFT(G128,2)="钢板",MID(F128,2,FIND("*",F128)-2)*D128*MID(F128,FIND("*",F128)+1,2)*10^(-9)*7850,0)+IF(LEFT(G128,2)="钢管",PI()*((MID(F128,2,FIND("*",F128,2)-2)/2)^2-(MID(F128,2,FIND("*",F128,2)-2)/2-MID(F128,FIND("*",F128,2)+1,4))^2)*D128*10^(-9)*7850,0)+IF(LEFT(G128,2)="钢筋",ROUND(PI()*(MID(F128,2,3)/2)^2*7850*10^(-6),3)*10^(-3)*D128,0)+IF(LEFT(G128,4)="等边角钢",VLOOKUP(MID(F128,1,7),'数据库'!$A$2:$C$83,3,FALSE)*D128*10^(-3),0)+IF(LEFT(G128,5)="不等边角钢",VLOOKUP(MID(F128,1,11),'数据库'!$D$2:$F$64,3,FALSE)*D128*10^(-3),0)+IF(LEFT(G128,2)="槽钢",VLOOKUP(MID(F128,1,6),'数据库'!$G$2:$I$31,3,FALSE)*D128*10^(-3),0)+IF(LEFT(G128,3)="工字钢",VLOOKUP(LEFT(F128,5),'数据库'!$J$2:$L$35,3,FALSE)*D128*10^(-3),0)+IF(LEFT(G128,3)="C型钢",VLOOKUP(LEFT(F128,14),'数据库'!$M$2:$O$30,3,FALSE)*D128*10^(-3),0)+IF(LEFT(G128,3)="H型钢",VLOOKUP(LEFT(F128,16),'数据库'!$P$2:$R$66,3,FALSE)*D128*10^(-3),0)+IF(LEFT(G128,4)="花纹钢板",VLOOKUP(LEFT(G128,7),'数据库'!$S$2:$T$11,2,FALSE)*MID(F128,5,FIND("*",F128,2)-5)*D128*10^(-6),0))*E128</f>
        <v>0</v>
      </c>
      <c r="I128" s="70">
        <f>(IF(LEFT(G128,2)="钢板",MID(F128,2,FIND("*",F128)-2)*D128*10^(-6)*2,0)+IF(LEFT(G128,2)="钢管",PI()*MID(F128,2,FIND("*",F128)-2)*D128*10^(-6),0)+IF(LEFT(G128,2)="钢筋",PI()*MID(F128,2,3)*D128*10^(-6),0)+IF(LEFT(G128,4)="等边角钢",VLOOKUP(LEFT(F128,7),'数据库'!$A$2:$C$83,2,FALSE)*D128*10^(-3),0)+IF(LEFT(G128,5)="不等边角钢",VLOOKUP(LEFT(F128,11),'数据库'!$D$2:$F$66,2,FALSE)*D128*10^(-3),0)+IF(LEFT(G128,2)="槽钢",VLOOKUP(LEFT(F128,7),'数据库'!$G$2:$I$31,2,FALSE)*D128*10^(-3),0)+IF(LEFT(G128,3)="工字钢",VLOOKUP(LEFT(F128,5),'数据库'!$J$2:$L$35,2,FALSE)*D128*10^(-3))+IF(LEFT(G128,3)="C型钢",VLOOKUP(LEFT(F128,14),'数据库'!$M$2:$O$30,2,FALSE)*D128*10^(-3))+IF(LEFT(G128,3)="H型钢",VLOOKUP(LEFT(F128,16),'数据库'!$P$2:$R$66,2,FALSE)*D128*10^(-3))+IF(LEFT(G128,4)="花纹钢板",MID(F128,5,FIND("*",F128)-5)*D128*10^(-6)*2,0))*E128</f>
        <v>0</v>
      </c>
    </row>
    <row r="129" spans="6:9" ht="15.75">
      <c r="F129" s="68">
        <f t="shared" si="30"/>
      </c>
      <c r="G129" s="69">
        <f t="shared" si="31"/>
      </c>
      <c r="H129" s="70">
        <f>(IF(LEFT(G129,2)="钢板",MID(F129,2,FIND("*",F129)-2)*D129*MID(F129,FIND("*",F129)+1,2)*10^(-9)*7850,0)+IF(LEFT(G129,2)="钢管",PI()*((MID(F129,2,FIND("*",F129,2)-2)/2)^2-(MID(F129,2,FIND("*",F129,2)-2)/2-MID(F129,FIND("*",F129,2)+1,4))^2)*D129*10^(-9)*7850,0)+IF(LEFT(G129,2)="钢筋",ROUND(PI()*(MID(F129,2,3)/2)^2*7850*10^(-6),3)*10^(-3)*D129,0)+IF(LEFT(G129,4)="等边角钢",VLOOKUP(MID(F129,1,7),'数据库'!$A$2:$C$83,3,FALSE)*D129*10^(-3),0)+IF(LEFT(G129,5)="不等边角钢",VLOOKUP(MID(F129,1,11),'数据库'!$D$2:$F$64,3,FALSE)*D129*10^(-3),0)+IF(LEFT(G129,2)="槽钢",VLOOKUP(MID(F129,1,6),'数据库'!$G$2:$I$31,3,FALSE)*D129*10^(-3),0)+IF(LEFT(G129,3)="工字钢",VLOOKUP(LEFT(F129,5),'数据库'!$J$2:$L$35,3,FALSE)*D129*10^(-3),0)+IF(LEFT(G129,3)="C型钢",VLOOKUP(LEFT(F129,14),'数据库'!$M$2:$O$30,3,FALSE)*D129*10^(-3),0)+IF(LEFT(G129,3)="H型钢",VLOOKUP(LEFT(F129,16),'数据库'!$P$2:$R$66,3,FALSE)*D129*10^(-3),0)+IF(LEFT(G129,4)="花纹钢板",VLOOKUP(LEFT(G129,7),'数据库'!$S$2:$T$11,2,FALSE)*MID(F129,5,FIND("*",F129,2)-5)*D129*10^(-6),0))*E129</f>
        <v>0</v>
      </c>
      <c r="I129" s="70">
        <f>(IF(LEFT(G129,2)="钢板",MID(F129,2,FIND("*",F129)-2)*D129*10^(-6)*2,0)+IF(LEFT(G129,2)="钢管",PI()*MID(F129,2,FIND("*",F129)-2)*D129*10^(-6),0)+IF(LEFT(G129,2)="钢筋",PI()*MID(F129,2,3)*D129*10^(-6),0)+IF(LEFT(G129,4)="等边角钢",VLOOKUP(LEFT(F129,7),'数据库'!$A$2:$C$83,2,FALSE)*D129*10^(-3),0)+IF(LEFT(G129,5)="不等边角钢",VLOOKUP(LEFT(F129,11),'数据库'!$D$2:$F$66,2,FALSE)*D129*10^(-3),0)+IF(LEFT(G129,2)="槽钢",VLOOKUP(LEFT(F129,7),'数据库'!$G$2:$I$31,2,FALSE)*D129*10^(-3),0)+IF(LEFT(G129,3)="工字钢",VLOOKUP(LEFT(F129,5),'数据库'!$J$2:$L$35,2,FALSE)*D129*10^(-3))+IF(LEFT(G129,3)="C型钢",VLOOKUP(LEFT(F129,14),'数据库'!$M$2:$O$30,2,FALSE)*D129*10^(-3))+IF(LEFT(G129,3)="H型钢",VLOOKUP(LEFT(F129,16),'数据库'!$P$2:$R$66,2,FALSE)*D129*10^(-3))+IF(LEFT(G129,4)="花纹钢板",MID(F129,5,FIND("*",F129)-5)*D129*10^(-6)*2,0))*E129</f>
        <v>0</v>
      </c>
    </row>
    <row r="130" spans="6:9" ht="15.75">
      <c r="F130" s="68">
        <f t="shared" si="30"/>
      </c>
      <c r="G130" s="69">
        <f t="shared" si="31"/>
      </c>
      <c r="H130" s="70">
        <f>(IF(LEFT(G130,2)="钢板",MID(F130,2,FIND("*",F130)-2)*D130*MID(F130,FIND("*",F130)+1,2)*10^(-9)*7850,0)+IF(LEFT(G130,2)="钢管",PI()*((MID(F130,2,FIND("*",F130,2)-2)/2)^2-(MID(F130,2,FIND("*",F130,2)-2)/2-MID(F130,FIND("*",F130,2)+1,4))^2)*D130*10^(-9)*7850,0)+IF(LEFT(G130,2)="钢筋",ROUND(PI()*(MID(F130,2,3)/2)^2*7850*10^(-6),3)*10^(-3)*D130,0)+IF(LEFT(G130,4)="等边角钢",VLOOKUP(MID(F130,1,7),'数据库'!$A$2:$C$83,3,FALSE)*D130*10^(-3),0)+IF(LEFT(G130,5)="不等边角钢",VLOOKUP(MID(F130,1,11),'数据库'!$D$2:$F$64,3,FALSE)*D130*10^(-3),0)+IF(LEFT(G130,2)="槽钢",VLOOKUP(MID(F130,1,6),'数据库'!$G$2:$I$31,3,FALSE)*D130*10^(-3),0)+IF(LEFT(G130,3)="工字钢",VLOOKUP(LEFT(F130,5),'数据库'!$J$2:$L$35,3,FALSE)*D130*10^(-3),0)+IF(LEFT(G130,3)="C型钢",VLOOKUP(LEFT(F130,14),'数据库'!$M$2:$O$30,3,FALSE)*D130*10^(-3),0)+IF(LEFT(G130,3)="H型钢",VLOOKUP(LEFT(F130,16),'数据库'!$P$2:$R$66,3,FALSE)*D130*10^(-3),0)+IF(LEFT(G130,4)="花纹钢板",VLOOKUP(LEFT(G130,7),'数据库'!$S$2:$T$11,2,FALSE)*MID(F130,5,FIND("*",F130,2)-5)*D130*10^(-6),0))*E130</f>
        <v>0</v>
      </c>
      <c r="I130" s="70">
        <f>(IF(LEFT(G130,2)="钢板",MID(F130,2,FIND("*",F130)-2)*D130*10^(-6)*2,0)+IF(LEFT(G130,2)="钢管",PI()*MID(F130,2,FIND("*",F130)-2)*D130*10^(-6),0)+IF(LEFT(G130,2)="钢筋",PI()*MID(F130,2,3)*D130*10^(-6),0)+IF(LEFT(G130,4)="等边角钢",VLOOKUP(LEFT(F130,7),'数据库'!$A$2:$C$83,2,FALSE)*D130*10^(-3),0)+IF(LEFT(G130,5)="不等边角钢",VLOOKUP(LEFT(F130,11),'数据库'!$D$2:$F$66,2,FALSE)*D130*10^(-3),0)+IF(LEFT(G130,2)="槽钢",VLOOKUP(LEFT(F130,7),'数据库'!$G$2:$I$31,2,FALSE)*D130*10^(-3),0)+IF(LEFT(G130,3)="工字钢",VLOOKUP(LEFT(F130,5),'数据库'!$J$2:$L$35,2,FALSE)*D130*10^(-3))+IF(LEFT(G130,3)="C型钢",VLOOKUP(LEFT(F130,14),'数据库'!$M$2:$O$30,2,FALSE)*D130*10^(-3))+IF(LEFT(G130,3)="H型钢",VLOOKUP(LEFT(F130,16),'数据库'!$P$2:$R$66,2,FALSE)*D130*10^(-3))+IF(LEFT(G130,4)="花纹钢板",MID(F130,5,FIND("*",F130)-5)*D130*10^(-6)*2,0))*E130</f>
        <v>0</v>
      </c>
    </row>
    <row r="131" spans="6:9" ht="15.75">
      <c r="F131" s="68">
        <f t="shared" si="30"/>
      </c>
      <c r="G131" s="69">
        <f t="shared" si="31"/>
      </c>
      <c r="H131" s="70">
        <f>(IF(LEFT(G131,2)="钢板",MID(F131,2,FIND("*",F131)-2)*D131*MID(F131,FIND("*",F131)+1,2)*10^(-9)*7850,0)+IF(LEFT(G131,2)="钢管",PI()*((MID(F131,2,FIND("*",F131,2)-2)/2)^2-(MID(F131,2,FIND("*",F131,2)-2)/2-MID(F131,FIND("*",F131,2)+1,4))^2)*D131*10^(-9)*7850,0)+IF(LEFT(G131,2)="钢筋",ROUND(PI()*(MID(F131,2,3)/2)^2*7850*10^(-6),3)*10^(-3)*D131,0)+IF(LEFT(G131,4)="等边角钢",VLOOKUP(MID(F131,1,7),'数据库'!$A$2:$C$83,3,FALSE)*D131*10^(-3),0)+IF(LEFT(G131,5)="不等边角钢",VLOOKUP(MID(F131,1,11),'数据库'!$D$2:$F$64,3,FALSE)*D131*10^(-3),0)+IF(LEFT(G131,2)="槽钢",VLOOKUP(MID(F131,1,6),'数据库'!$G$2:$I$31,3,FALSE)*D131*10^(-3),0)+IF(LEFT(G131,3)="工字钢",VLOOKUP(LEFT(F131,5),'数据库'!$J$2:$L$35,3,FALSE)*D131*10^(-3),0)+IF(LEFT(G131,3)="C型钢",VLOOKUP(LEFT(F131,14),'数据库'!$M$2:$O$30,3,FALSE)*D131*10^(-3),0)+IF(LEFT(G131,3)="H型钢",VLOOKUP(LEFT(F131,16),'数据库'!$P$2:$R$66,3,FALSE)*D131*10^(-3),0)+IF(LEFT(G131,4)="花纹钢板",VLOOKUP(LEFT(G131,7),'数据库'!$S$2:$T$11,2,FALSE)*MID(F131,5,FIND("*",F131,2)-5)*D131*10^(-6),0))*E131</f>
        <v>0</v>
      </c>
      <c r="I131" s="70">
        <f>(IF(LEFT(G131,2)="钢板",MID(F131,2,FIND("*",F131)-2)*D131*10^(-6)*2,0)+IF(LEFT(G131,2)="钢管",PI()*MID(F131,2,FIND("*",F131)-2)*D131*10^(-6),0)+IF(LEFT(G131,2)="钢筋",PI()*MID(F131,2,3)*D131*10^(-6),0)+IF(LEFT(G131,4)="等边角钢",VLOOKUP(LEFT(F131,7),'数据库'!$A$2:$C$83,2,FALSE)*D131*10^(-3),0)+IF(LEFT(G131,5)="不等边角钢",VLOOKUP(LEFT(F131,11),'数据库'!$D$2:$F$66,2,FALSE)*D131*10^(-3),0)+IF(LEFT(G131,2)="槽钢",VLOOKUP(LEFT(F131,7),'数据库'!$G$2:$I$31,2,FALSE)*D131*10^(-3),0)+IF(LEFT(G131,3)="工字钢",VLOOKUP(LEFT(F131,5),'数据库'!$J$2:$L$35,2,FALSE)*D131*10^(-3))+IF(LEFT(G131,3)="C型钢",VLOOKUP(LEFT(F131,14),'数据库'!$M$2:$O$30,2,FALSE)*D131*10^(-3))+IF(LEFT(G131,3)="H型钢",VLOOKUP(LEFT(F131,16),'数据库'!$P$2:$R$66,2,FALSE)*D131*10^(-3))+IF(LEFT(G131,4)="花纹钢板",MID(F131,5,FIND("*",F131)-5)*D131*10^(-6)*2,0))*E131</f>
        <v>0</v>
      </c>
    </row>
    <row r="132" spans="6:9" ht="15.75">
      <c r="F132" s="68">
        <f t="shared" si="30"/>
      </c>
      <c r="G132" s="69">
        <f t="shared" si="31"/>
      </c>
      <c r="H132" s="70">
        <f>(IF(LEFT(G132,2)="钢板",MID(F132,2,FIND("*",F132)-2)*D132*MID(F132,FIND("*",F132)+1,2)*10^(-9)*7850,0)+IF(LEFT(G132,2)="钢管",PI()*((MID(F132,2,FIND("*",F132,2)-2)/2)^2-(MID(F132,2,FIND("*",F132,2)-2)/2-MID(F132,FIND("*",F132,2)+1,4))^2)*D132*10^(-9)*7850,0)+IF(LEFT(G132,2)="钢筋",ROUND(PI()*(MID(F132,2,3)/2)^2*7850*10^(-6),3)*10^(-3)*D132,0)+IF(LEFT(G132,4)="等边角钢",VLOOKUP(MID(F132,1,7),'数据库'!$A$2:$C$83,3,FALSE)*D132*10^(-3),0)+IF(LEFT(G132,5)="不等边角钢",VLOOKUP(MID(F132,1,11),'数据库'!$D$2:$F$64,3,FALSE)*D132*10^(-3),0)+IF(LEFT(G132,2)="槽钢",VLOOKUP(MID(F132,1,6),'数据库'!$G$2:$I$31,3,FALSE)*D132*10^(-3),0)+IF(LEFT(G132,3)="工字钢",VLOOKUP(LEFT(F132,5),'数据库'!$J$2:$L$35,3,FALSE)*D132*10^(-3),0)+IF(LEFT(G132,3)="C型钢",VLOOKUP(LEFT(F132,14),'数据库'!$M$2:$O$30,3,FALSE)*D132*10^(-3),0)+IF(LEFT(G132,3)="H型钢",VLOOKUP(LEFT(F132,16),'数据库'!$P$2:$R$66,3,FALSE)*D132*10^(-3),0)+IF(LEFT(G132,4)="花纹钢板",VLOOKUP(LEFT(G132,7),'数据库'!$S$2:$T$11,2,FALSE)*MID(F132,5,FIND("*",F132,2)-5)*D132*10^(-6),0))*E132</f>
        <v>0</v>
      </c>
      <c r="I132" s="70">
        <f>(IF(LEFT(G132,2)="钢板",MID(F132,2,FIND("*",F132)-2)*D132*10^(-6)*2,0)+IF(LEFT(G132,2)="钢管",PI()*MID(F132,2,FIND("*",F132)-2)*D132*10^(-6),0)+IF(LEFT(G132,2)="钢筋",PI()*MID(F132,2,3)*D132*10^(-6),0)+IF(LEFT(G132,4)="等边角钢",VLOOKUP(LEFT(F132,7),'数据库'!$A$2:$C$83,2,FALSE)*D132*10^(-3),0)+IF(LEFT(G132,5)="不等边角钢",VLOOKUP(LEFT(F132,11),'数据库'!$D$2:$F$66,2,FALSE)*D132*10^(-3),0)+IF(LEFT(G132,2)="槽钢",VLOOKUP(LEFT(F132,7),'数据库'!$G$2:$I$31,2,FALSE)*D132*10^(-3),0)+IF(LEFT(G132,3)="工字钢",VLOOKUP(LEFT(F132,5),'数据库'!$J$2:$L$35,2,FALSE)*D132*10^(-3))+IF(LEFT(G132,3)="C型钢",VLOOKUP(LEFT(F132,14),'数据库'!$M$2:$O$30,2,FALSE)*D132*10^(-3))+IF(LEFT(G132,3)="H型钢",VLOOKUP(LEFT(F132,16),'数据库'!$P$2:$R$66,2,FALSE)*D132*10^(-3))+IF(LEFT(G132,4)="花纹钢板",MID(F132,5,FIND("*",F132)-5)*D132*10^(-6)*2,0))*E132</f>
        <v>0</v>
      </c>
    </row>
    <row r="133" spans="6:9" ht="15.75">
      <c r="F133" s="68">
        <f t="shared" si="30"/>
      </c>
      <c r="G133" s="69">
        <f t="shared" si="31"/>
      </c>
      <c r="H133" s="70">
        <f>(IF(LEFT(G133,2)="钢板",MID(F133,2,FIND("*",F133)-2)*D133*MID(F133,FIND("*",F133)+1,2)*10^(-9)*7850,0)+IF(LEFT(G133,2)="钢管",PI()*((MID(F133,2,FIND("*",F133,2)-2)/2)^2-(MID(F133,2,FIND("*",F133,2)-2)/2-MID(F133,FIND("*",F133,2)+1,4))^2)*D133*10^(-9)*7850,0)+IF(LEFT(G133,2)="钢筋",ROUND(PI()*(MID(F133,2,3)/2)^2*7850*10^(-6),3)*10^(-3)*D133,0)+IF(LEFT(G133,4)="等边角钢",VLOOKUP(MID(F133,1,7),'数据库'!$A$2:$C$83,3,FALSE)*D133*10^(-3),0)+IF(LEFT(G133,5)="不等边角钢",VLOOKUP(MID(F133,1,11),'数据库'!$D$2:$F$64,3,FALSE)*D133*10^(-3),0)+IF(LEFT(G133,2)="槽钢",VLOOKUP(MID(F133,1,6),'数据库'!$G$2:$I$31,3,FALSE)*D133*10^(-3),0)+IF(LEFT(G133,3)="工字钢",VLOOKUP(LEFT(F133,5),'数据库'!$J$2:$L$35,3,FALSE)*D133*10^(-3),0)+IF(LEFT(G133,3)="C型钢",VLOOKUP(LEFT(F133,14),'数据库'!$M$2:$O$30,3,FALSE)*D133*10^(-3),0)+IF(LEFT(G133,3)="H型钢",VLOOKUP(LEFT(F133,16),'数据库'!$P$2:$R$66,3,FALSE)*D133*10^(-3),0)+IF(LEFT(G133,4)="花纹钢板",VLOOKUP(LEFT(G133,7),'数据库'!$S$2:$T$11,2,FALSE)*MID(F133,5,FIND("*",F133,2)-5)*D133*10^(-6),0))*E133</f>
        <v>0</v>
      </c>
      <c r="I133" s="70">
        <f>(IF(LEFT(G133,2)="钢板",MID(F133,2,FIND("*",F133)-2)*D133*10^(-6)*2,0)+IF(LEFT(G133,2)="钢管",PI()*MID(F133,2,FIND("*",F133)-2)*D133*10^(-6),0)+IF(LEFT(G133,2)="钢筋",PI()*MID(F133,2,3)*D133*10^(-6),0)+IF(LEFT(G133,4)="等边角钢",VLOOKUP(LEFT(F133,7),'数据库'!$A$2:$C$83,2,FALSE)*D133*10^(-3),0)+IF(LEFT(G133,5)="不等边角钢",VLOOKUP(LEFT(F133,11),'数据库'!$D$2:$F$66,2,FALSE)*D133*10^(-3),0)+IF(LEFT(G133,2)="槽钢",VLOOKUP(LEFT(F133,7),'数据库'!$G$2:$I$31,2,FALSE)*D133*10^(-3),0)+IF(LEFT(G133,3)="工字钢",VLOOKUP(LEFT(F133,5),'数据库'!$J$2:$L$35,2,FALSE)*D133*10^(-3))+IF(LEFT(G133,3)="C型钢",VLOOKUP(LEFT(F133,14),'数据库'!$M$2:$O$30,2,FALSE)*D133*10^(-3))+IF(LEFT(G133,3)="H型钢",VLOOKUP(LEFT(F133,16),'数据库'!$P$2:$R$66,2,FALSE)*D133*10^(-3))+IF(LEFT(G133,4)="花纹钢板",MID(F133,5,FIND("*",F133)-5)*D133*10^(-6)*2,0))*E133</f>
        <v>0</v>
      </c>
    </row>
    <row r="134" spans="6:9" ht="15.75">
      <c r="F134" s="68">
        <f t="shared" si="30"/>
      </c>
      <c r="G134" s="69">
        <f t="shared" si="31"/>
      </c>
      <c r="H134" s="70">
        <f>(IF(LEFT(G134,2)="钢板",MID(F134,2,FIND("*",F134)-2)*D134*MID(F134,FIND("*",F134)+1,2)*10^(-9)*7850,0)+IF(LEFT(G134,2)="钢管",PI()*((MID(F134,2,FIND("*",F134,2)-2)/2)^2-(MID(F134,2,FIND("*",F134,2)-2)/2-MID(F134,FIND("*",F134,2)+1,4))^2)*D134*10^(-9)*7850,0)+IF(LEFT(G134,2)="钢筋",ROUND(PI()*(MID(F134,2,3)/2)^2*7850*10^(-6),3)*10^(-3)*D134,0)+IF(LEFT(G134,4)="等边角钢",VLOOKUP(MID(F134,1,7),'数据库'!$A$2:$C$83,3,FALSE)*D134*10^(-3),0)+IF(LEFT(G134,5)="不等边角钢",VLOOKUP(MID(F134,1,11),'数据库'!$D$2:$F$64,3,FALSE)*D134*10^(-3),0)+IF(LEFT(G134,2)="槽钢",VLOOKUP(MID(F134,1,6),'数据库'!$G$2:$I$31,3,FALSE)*D134*10^(-3),0)+IF(LEFT(G134,3)="工字钢",VLOOKUP(LEFT(F134,5),'数据库'!$J$2:$L$35,3,FALSE)*D134*10^(-3),0)+IF(LEFT(G134,3)="C型钢",VLOOKUP(LEFT(F134,14),'数据库'!$M$2:$O$30,3,FALSE)*D134*10^(-3),0)+IF(LEFT(G134,3)="H型钢",VLOOKUP(LEFT(F134,16),'数据库'!$P$2:$R$66,3,FALSE)*D134*10^(-3),0)+IF(LEFT(G134,4)="花纹钢板",VLOOKUP(LEFT(G134,7),'数据库'!$S$2:$T$11,2,FALSE)*MID(F134,5,FIND("*",F134,2)-5)*D134*10^(-6),0))*E134</f>
        <v>0</v>
      </c>
      <c r="I134" s="70">
        <f>(IF(LEFT(G134,2)="钢板",MID(F134,2,FIND("*",F134)-2)*D134*10^(-6)*2,0)+IF(LEFT(G134,2)="钢管",PI()*MID(F134,2,FIND("*",F134)-2)*D134*10^(-6),0)+IF(LEFT(G134,2)="钢筋",PI()*MID(F134,2,3)*D134*10^(-6),0)+IF(LEFT(G134,4)="等边角钢",VLOOKUP(LEFT(F134,7),'数据库'!$A$2:$C$83,2,FALSE)*D134*10^(-3),0)+IF(LEFT(G134,5)="不等边角钢",VLOOKUP(LEFT(F134,11),'数据库'!$D$2:$F$66,2,FALSE)*D134*10^(-3),0)+IF(LEFT(G134,2)="槽钢",VLOOKUP(LEFT(F134,7),'数据库'!$G$2:$I$31,2,FALSE)*D134*10^(-3),0)+IF(LEFT(G134,3)="工字钢",VLOOKUP(LEFT(F134,5),'数据库'!$J$2:$L$35,2,FALSE)*D134*10^(-3))+IF(LEFT(G134,3)="C型钢",VLOOKUP(LEFT(F134,14),'数据库'!$M$2:$O$30,2,FALSE)*D134*10^(-3))+IF(LEFT(G134,3)="H型钢",VLOOKUP(LEFT(F134,16),'数据库'!$P$2:$R$66,2,FALSE)*D134*10^(-3))+IF(LEFT(G134,4)="花纹钢板",MID(F134,5,FIND("*",F134)-5)*D134*10^(-6)*2,0))*E134</f>
        <v>0</v>
      </c>
    </row>
    <row r="135" spans="6:9" ht="15.75">
      <c r="F135" s="68">
        <f t="shared" si="30"/>
      </c>
      <c r="G135" s="69">
        <f t="shared" si="31"/>
      </c>
      <c r="H135" s="70">
        <f>(IF(LEFT(G135,2)="钢板",MID(F135,2,FIND("*",F135)-2)*D135*MID(F135,FIND("*",F135)+1,2)*10^(-9)*7850,0)+IF(LEFT(G135,2)="钢管",PI()*((MID(F135,2,FIND("*",F135,2)-2)/2)^2-(MID(F135,2,FIND("*",F135,2)-2)/2-MID(F135,FIND("*",F135,2)+1,4))^2)*D135*10^(-9)*7850,0)+IF(LEFT(G135,2)="钢筋",ROUND(PI()*(MID(F135,2,3)/2)^2*7850*10^(-6),3)*10^(-3)*D135,0)+IF(LEFT(G135,4)="等边角钢",VLOOKUP(MID(F135,1,7),'数据库'!$A$2:$C$83,3,FALSE)*D135*10^(-3),0)+IF(LEFT(G135,5)="不等边角钢",VLOOKUP(MID(F135,1,11),'数据库'!$D$2:$F$64,3,FALSE)*D135*10^(-3),0)+IF(LEFT(G135,2)="槽钢",VLOOKUP(MID(F135,1,6),'数据库'!$G$2:$I$31,3,FALSE)*D135*10^(-3),0)+IF(LEFT(G135,3)="工字钢",VLOOKUP(LEFT(F135,5),'数据库'!$J$2:$L$35,3,FALSE)*D135*10^(-3),0)+IF(LEFT(G135,3)="C型钢",VLOOKUP(LEFT(F135,14),'数据库'!$M$2:$O$30,3,FALSE)*D135*10^(-3),0)+IF(LEFT(G135,3)="H型钢",VLOOKUP(LEFT(F135,16),'数据库'!$P$2:$R$66,3,FALSE)*D135*10^(-3),0)+IF(LEFT(G135,4)="花纹钢板",VLOOKUP(LEFT(G135,7),'数据库'!$S$2:$T$11,2,FALSE)*MID(F135,5,FIND("*",F135,2)-5)*D135*10^(-6),0))*E135</f>
        <v>0</v>
      </c>
      <c r="I135" s="70">
        <f>(IF(LEFT(G135,2)="钢板",MID(F135,2,FIND("*",F135)-2)*D135*10^(-6)*2,0)+IF(LEFT(G135,2)="钢管",PI()*MID(F135,2,FIND("*",F135)-2)*D135*10^(-6),0)+IF(LEFT(G135,2)="钢筋",PI()*MID(F135,2,3)*D135*10^(-6),0)+IF(LEFT(G135,4)="等边角钢",VLOOKUP(LEFT(F135,7),'数据库'!$A$2:$C$83,2,FALSE)*D135*10^(-3),0)+IF(LEFT(G135,5)="不等边角钢",VLOOKUP(LEFT(F135,11),'数据库'!$D$2:$F$66,2,FALSE)*D135*10^(-3),0)+IF(LEFT(G135,2)="槽钢",VLOOKUP(LEFT(F135,7),'数据库'!$G$2:$I$31,2,FALSE)*D135*10^(-3),0)+IF(LEFT(G135,3)="工字钢",VLOOKUP(LEFT(F135,5),'数据库'!$J$2:$L$35,2,FALSE)*D135*10^(-3))+IF(LEFT(G135,3)="C型钢",VLOOKUP(LEFT(F135,14),'数据库'!$M$2:$O$30,2,FALSE)*D135*10^(-3))+IF(LEFT(G135,3)="H型钢",VLOOKUP(LEFT(F135,16),'数据库'!$P$2:$R$66,2,FALSE)*D135*10^(-3))+IF(LEFT(G135,4)="花纹钢板",MID(F135,5,FIND("*",F135)-5)*D135*10^(-6)*2,0))*E135</f>
        <v>0</v>
      </c>
    </row>
    <row r="136" spans="6:9" ht="15.75">
      <c r="F136" s="68">
        <f t="shared" si="30"/>
      </c>
      <c r="G136" s="69">
        <f t="shared" si="31"/>
      </c>
      <c r="H136" s="70">
        <f>(IF(LEFT(G136,2)="钢板",MID(F136,2,FIND("*",F136)-2)*D136*MID(F136,FIND("*",F136)+1,2)*10^(-9)*7850,0)+IF(LEFT(G136,2)="钢管",PI()*((MID(F136,2,FIND("*",F136,2)-2)/2)^2-(MID(F136,2,FIND("*",F136,2)-2)/2-MID(F136,FIND("*",F136,2)+1,4))^2)*D136*10^(-9)*7850,0)+IF(LEFT(G136,2)="钢筋",ROUND(PI()*(MID(F136,2,3)/2)^2*7850*10^(-6),3)*10^(-3)*D136,0)+IF(LEFT(G136,4)="等边角钢",VLOOKUP(MID(F136,1,7),'数据库'!$A$2:$C$83,3,FALSE)*D136*10^(-3),0)+IF(LEFT(G136,5)="不等边角钢",VLOOKUP(MID(F136,1,11),'数据库'!$D$2:$F$64,3,FALSE)*D136*10^(-3),0)+IF(LEFT(G136,2)="槽钢",VLOOKUP(MID(F136,1,6),'数据库'!$G$2:$I$31,3,FALSE)*D136*10^(-3),0)+IF(LEFT(G136,3)="工字钢",VLOOKUP(LEFT(F136,5),'数据库'!$J$2:$L$35,3,FALSE)*D136*10^(-3),0)+IF(LEFT(G136,3)="C型钢",VLOOKUP(LEFT(F136,14),'数据库'!$M$2:$O$30,3,FALSE)*D136*10^(-3),0)+IF(LEFT(G136,3)="H型钢",VLOOKUP(LEFT(F136,16),'数据库'!$P$2:$R$66,3,FALSE)*D136*10^(-3),0)+IF(LEFT(G136,4)="花纹钢板",VLOOKUP(LEFT(G136,7),'数据库'!$S$2:$T$11,2,FALSE)*MID(F136,5,FIND("*",F136,2)-5)*D136*10^(-6),0))*E136</f>
        <v>0</v>
      </c>
      <c r="I136" s="70">
        <f>(IF(LEFT(G136,2)="钢板",MID(F136,2,FIND("*",F136)-2)*D136*10^(-6)*2,0)+IF(LEFT(G136,2)="钢管",PI()*MID(F136,2,FIND("*",F136)-2)*D136*10^(-6),0)+IF(LEFT(G136,2)="钢筋",PI()*MID(F136,2,3)*D136*10^(-6),0)+IF(LEFT(G136,4)="等边角钢",VLOOKUP(LEFT(F136,7),'数据库'!$A$2:$C$83,2,FALSE)*D136*10^(-3),0)+IF(LEFT(G136,5)="不等边角钢",VLOOKUP(LEFT(F136,11),'数据库'!$D$2:$F$66,2,FALSE)*D136*10^(-3),0)+IF(LEFT(G136,2)="槽钢",VLOOKUP(LEFT(F136,7),'数据库'!$G$2:$I$31,2,FALSE)*D136*10^(-3),0)+IF(LEFT(G136,3)="工字钢",VLOOKUP(LEFT(F136,5),'数据库'!$J$2:$L$35,2,FALSE)*D136*10^(-3))+IF(LEFT(G136,3)="C型钢",VLOOKUP(LEFT(F136,14),'数据库'!$M$2:$O$30,2,FALSE)*D136*10^(-3))+IF(LEFT(G136,3)="H型钢",VLOOKUP(LEFT(F136,16),'数据库'!$P$2:$R$66,2,FALSE)*D136*10^(-3))+IF(LEFT(G136,4)="花纹钢板",MID(F136,5,FIND("*",F136)-5)*D136*10^(-6)*2,0))*E136</f>
        <v>0</v>
      </c>
    </row>
    <row r="137" spans="6:9" ht="15.75">
      <c r="F137" s="68">
        <f t="shared" si="30"/>
      </c>
      <c r="G137" s="69">
        <f t="shared" si="31"/>
      </c>
      <c r="H137" s="70">
        <f>(IF(LEFT(G137,2)="钢板",MID(F137,2,FIND("*",F137)-2)*D137*MID(F137,FIND("*",F137)+1,2)*10^(-9)*7850,0)+IF(LEFT(G137,2)="钢管",PI()*((MID(F137,2,FIND("*",F137,2)-2)/2)^2-(MID(F137,2,FIND("*",F137,2)-2)/2-MID(F137,FIND("*",F137,2)+1,4))^2)*D137*10^(-9)*7850,0)+IF(LEFT(G137,2)="钢筋",ROUND(PI()*(MID(F137,2,3)/2)^2*7850*10^(-6),3)*10^(-3)*D137,0)+IF(LEFT(G137,4)="等边角钢",VLOOKUP(MID(F137,1,7),'数据库'!$A$2:$C$83,3,FALSE)*D137*10^(-3),0)+IF(LEFT(G137,5)="不等边角钢",VLOOKUP(MID(F137,1,11),'数据库'!$D$2:$F$64,3,FALSE)*D137*10^(-3),0)+IF(LEFT(G137,2)="槽钢",VLOOKUP(MID(F137,1,6),'数据库'!$G$2:$I$31,3,FALSE)*D137*10^(-3),0)+IF(LEFT(G137,3)="工字钢",VLOOKUP(LEFT(F137,5),'数据库'!$J$2:$L$35,3,FALSE)*D137*10^(-3),0)+IF(LEFT(G137,3)="C型钢",VLOOKUP(LEFT(F137,14),'数据库'!$M$2:$O$30,3,FALSE)*D137*10^(-3),0)+IF(LEFT(G137,3)="H型钢",VLOOKUP(LEFT(F137,16),'数据库'!$P$2:$R$66,3,FALSE)*D137*10^(-3),0)+IF(LEFT(G137,4)="花纹钢板",VLOOKUP(LEFT(G137,7),'数据库'!$S$2:$T$11,2,FALSE)*MID(F137,5,FIND("*",F137,2)-5)*D137*10^(-6),0))*E137</f>
        <v>0</v>
      </c>
      <c r="I137" s="70">
        <f>(IF(LEFT(G137,2)="钢板",MID(F137,2,FIND("*",F137)-2)*D137*10^(-6)*2,0)+IF(LEFT(G137,2)="钢管",PI()*MID(F137,2,FIND("*",F137)-2)*D137*10^(-6),0)+IF(LEFT(G137,2)="钢筋",PI()*MID(F137,2,3)*D137*10^(-6),0)+IF(LEFT(G137,4)="等边角钢",VLOOKUP(LEFT(F137,7),'数据库'!$A$2:$C$83,2,FALSE)*D137*10^(-3),0)+IF(LEFT(G137,5)="不等边角钢",VLOOKUP(LEFT(F137,11),'数据库'!$D$2:$F$66,2,FALSE)*D137*10^(-3),0)+IF(LEFT(G137,2)="槽钢",VLOOKUP(LEFT(F137,7),'数据库'!$G$2:$I$31,2,FALSE)*D137*10^(-3),0)+IF(LEFT(G137,3)="工字钢",VLOOKUP(LEFT(F137,5),'数据库'!$J$2:$L$35,2,FALSE)*D137*10^(-3))+IF(LEFT(G137,3)="C型钢",VLOOKUP(LEFT(F137,14),'数据库'!$M$2:$O$30,2,FALSE)*D137*10^(-3))+IF(LEFT(G137,3)="H型钢",VLOOKUP(LEFT(F137,16),'数据库'!$P$2:$R$66,2,FALSE)*D137*10^(-3))+IF(LEFT(G137,4)="花纹钢板",MID(F137,5,FIND("*",F137)-5)*D137*10^(-6)*2,0))*E137</f>
        <v>0</v>
      </c>
    </row>
    <row r="138" spans="6:9" ht="15.75">
      <c r="F138" s="68">
        <f t="shared" si="30"/>
      </c>
      <c r="G138" s="69">
        <f t="shared" si="31"/>
      </c>
      <c r="H138" s="70">
        <f>(IF(LEFT(G138,2)="钢板",MID(F138,2,FIND("*",F138)-2)*D138*MID(F138,FIND("*",F138)+1,2)*10^(-9)*7850,0)+IF(LEFT(G138,2)="钢管",PI()*((MID(F138,2,FIND("*",F138,2)-2)/2)^2-(MID(F138,2,FIND("*",F138,2)-2)/2-MID(F138,FIND("*",F138,2)+1,4))^2)*D138*10^(-9)*7850,0)+IF(LEFT(G138,2)="钢筋",ROUND(PI()*(MID(F138,2,3)/2)^2*7850*10^(-6),3)*10^(-3)*D138,0)+IF(LEFT(G138,4)="等边角钢",VLOOKUP(MID(F138,1,7),'数据库'!$A$2:$C$83,3,FALSE)*D138*10^(-3),0)+IF(LEFT(G138,5)="不等边角钢",VLOOKUP(MID(F138,1,11),'数据库'!$D$2:$F$64,3,FALSE)*D138*10^(-3),0)+IF(LEFT(G138,2)="槽钢",VLOOKUP(MID(F138,1,6),'数据库'!$G$2:$I$31,3,FALSE)*D138*10^(-3),0)+IF(LEFT(G138,3)="工字钢",VLOOKUP(LEFT(F138,5),'数据库'!$J$2:$L$35,3,FALSE)*D138*10^(-3),0)+IF(LEFT(G138,3)="C型钢",VLOOKUP(LEFT(F138,14),'数据库'!$M$2:$O$30,3,FALSE)*D138*10^(-3),0)+IF(LEFT(G138,3)="H型钢",VLOOKUP(LEFT(F138,16),'数据库'!$P$2:$R$66,3,FALSE)*D138*10^(-3),0)+IF(LEFT(G138,4)="花纹钢板",VLOOKUP(LEFT(G138,7),'数据库'!$S$2:$T$11,2,FALSE)*MID(F138,5,FIND("*",F138,2)-5)*D138*10^(-6),0))*E138</f>
        <v>0</v>
      </c>
      <c r="I138" s="70">
        <f>(IF(LEFT(G138,2)="钢板",MID(F138,2,FIND("*",F138)-2)*D138*10^(-6)*2,0)+IF(LEFT(G138,2)="钢管",PI()*MID(F138,2,FIND("*",F138)-2)*D138*10^(-6),0)+IF(LEFT(G138,2)="钢筋",PI()*MID(F138,2,3)*D138*10^(-6),0)+IF(LEFT(G138,4)="等边角钢",VLOOKUP(LEFT(F138,7),'数据库'!$A$2:$C$83,2,FALSE)*D138*10^(-3),0)+IF(LEFT(G138,5)="不等边角钢",VLOOKUP(LEFT(F138,11),'数据库'!$D$2:$F$66,2,FALSE)*D138*10^(-3),0)+IF(LEFT(G138,2)="槽钢",VLOOKUP(LEFT(F138,7),'数据库'!$G$2:$I$31,2,FALSE)*D138*10^(-3),0)+IF(LEFT(G138,3)="工字钢",VLOOKUP(LEFT(F138,5),'数据库'!$J$2:$L$35,2,FALSE)*D138*10^(-3))+IF(LEFT(G138,3)="C型钢",VLOOKUP(LEFT(F138,14),'数据库'!$M$2:$O$30,2,FALSE)*D138*10^(-3))+IF(LEFT(G138,3)="H型钢",VLOOKUP(LEFT(F138,16),'数据库'!$P$2:$R$66,2,FALSE)*D138*10^(-3))+IF(LEFT(G138,4)="花纹钢板",MID(F138,5,FIND("*",F138)-5)*D138*10^(-6)*2,0))*E138</f>
        <v>0</v>
      </c>
    </row>
    <row r="139" spans="6:9" ht="15.75">
      <c r="F139" s="68">
        <f t="shared" si="30"/>
      </c>
      <c r="G139" s="69">
        <f t="shared" si="31"/>
      </c>
      <c r="H139" s="70">
        <f>(IF(LEFT(G139,2)="钢板",MID(F139,2,FIND("*",F139)-2)*D139*MID(F139,FIND("*",F139)+1,2)*10^(-9)*7850,0)+IF(LEFT(G139,2)="钢管",PI()*((MID(F139,2,FIND("*",F139,2)-2)/2)^2-(MID(F139,2,FIND("*",F139,2)-2)/2-MID(F139,FIND("*",F139,2)+1,4))^2)*D139*10^(-9)*7850,0)+IF(LEFT(G139,2)="钢筋",ROUND(PI()*(MID(F139,2,3)/2)^2*7850*10^(-6),3)*10^(-3)*D139,0)+IF(LEFT(G139,4)="等边角钢",VLOOKUP(MID(F139,1,7),'数据库'!$A$2:$C$83,3,FALSE)*D139*10^(-3),0)+IF(LEFT(G139,5)="不等边角钢",VLOOKUP(MID(F139,1,11),'数据库'!$D$2:$F$64,3,FALSE)*D139*10^(-3),0)+IF(LEFT(G139,2)="槽钢",VLOOKUP(MID(F139,1,6),'数据库'!$G$2:$I$31,3,FALSE)*D139*10^(-3),0)+IF(LEFT(G139,3)="工字钢",VLOOKUP(LEFT(F139,5),'数据库'!$J$2:$L$35,3,FALSE)*D139*10^(-3),0)+IF(LEFT(G139,3)="C型钢",VLOOKUP(LEFT(F139,14),'数据库'!$M$2:$O$30,3,FALSE)*D139*10^(-3),0)+IF(LEFT(G139,3)="H型钢",VLOOKUP(LEFT(F139,16),'数据库'!$P$2:$R$66,3,FALSE)*D139*10^(-3),0)+IF(LEFT(G139,4)="花纹钢板",VLOOKUP(LEFT(G139,7),'数据库'!$S$2:$T$11,2,FALSE)*MID(F139,5,FIND("*",F139,2)-5)*D139*10^(-6),0))*E139</f>
        <v>0</v>
      </c>
      <c r="I139" s="70">
        <f>(IF(LEFT(G139,2)="钢板",MID(F139,2,FIND("*",F139)-2)*D139*10^(-6)*2,0)+IF(LEFT(G139,2)="钢管",PI()*MID(F139,2,FIND("*",F139)-2)*D139*10^(-6),0)+IF(LEFT(G139,2)="钢筋",PI()*MID(F139,2,3)*D139*10^(-6),0)+IF(LEFT(G139,4)="等边角钢",VLOOKUP(LEFT(F139,7),'数据库'!$A$2:$C$83,2,FALSE)*D139*10^(-3),0)+IF(LEFT(G139,5)="不等边角钢",VLOOKUP(LEFT(F139,11),'数据库'!$D$2:$F$66,2,FALSE)*D139*10^(-3),0)+IF(LEFT(G139,2)="槽钢",VLOOKUP(LEFT(F139,7),'数据库'!$G$2:$I$31,2,FALSE)*D139*10^(-3),0)+IF(LEFT(G139,3)="工字钢",VLOOKUP(LEFT(F139,5),'数据库'!$J$2:$L$35,2,FALSE)*D139*10^(-3))+IF(LEFT(G139,3)="C型钢",VLOOKUP(LEFT(F139,14),'数据库'!$M$2:$O$30,2,FALSE)*D139*10^(-3))+IF(LEFT(G139,3)="H型钢",VLOOKUP(LEFT(F139,16),'数据库'!$P$2:$R$66,2,FALSE)*D139*10^(-3))+IF(LEFT(G139,4)="花纹钢板",MID(F139,5,FIND("*",F139)-5)*D139*10^(-6)*2,0))*E139</f>
        <v>0</v>
      </c>
    </row>
    <row r="140" spans="6:9" ht="15.75">
      <c r="F140" s="68">
        <f t="shared" si="30"/>
      </c>
      <c r="G140" s="69">
        <f t="shared" si="31"/>
      </c>
      <c r="H140" s="70">
        <f>(IF(LEFT(G140,2)="钢板",MID(F140,2,FIND("*",F140)-2)*D140*MID(F140,FIND("*",F140)+1,2)*10^(-9)*7850,0)+IF(LEFT(G140,2)="钢管",PI()*((MID(F140,2,FIND("*",F140,2)-2)/2)^2-(MID(F140,2,FIND("*",F140,2)-2)/2-MID(F140,FIND("*",F140,2)+1,4))^2)*D140*10^(-9)*7850,0)+IF(LEFT(G140,2)="钢筋",ROUND(PI()*(MID(F140,2,3)/2)^2*7850*10^(-6),3)*10^(-3)*D140,0)+IF(LEFT(G140,4)="等边角钢",VLOOKUP(MID(F140,1,7),'数据库'!$A$2:$C$83,3,FALSE)*D140*10^(-3),0)+IF(LEFT(G140,5)="不等边角钢",VLOOKUP(MID(F140,1,11),'数据库'!$D$2:$F$64,3,FALSE)*D140*10^(-3),0)+IF(LEFT(G140,2)="槽钢",VLOOKUP(MID(F140,1,6),'数据库'!$G$2:$I$31,3,FALSE)*D140*10^(-3),0)+IF(LEFT(G140,3)="工字钢",VLOOKUP(LEFT(F140,5),'数据库'!$J$2:$L$35,3,FALSE)*D140*10^(-3),0)+IF(LEFT(G140,3)="C型钢",VLOOKUP(LEFT(F140,14),'数据库'!$M$2:$O$30,3,FALSE)*D140*10^(-3),0)+IF(LEFT(G140,3)="H型钢",VLOOKUP(LEFT(F140,16),'数据库'!$P$2:$R$66,3,FALSE)*D140*10^(-3),0)+IF(LEFT(G140,4)="花纹钢板",VLOOKUP(LEFT(G140,7),'数据库'!$S$2:$T$11,2,FALSE)*MID(F140,5,FIND("*",F140,2)-5)*D140*10^(-6),0))*E140</f>
        <v>0</v>
      </c>
      <c r="I140" s="70">
        <f>(IF(LEFT(G140,2)="钢板",MID(F140,2,FIND("*",F140)-2)*D140*10^(-6)*2,0)+IF(LEFT(G140,2)="钢管",PI()*MID(F140,2,FIND("*",F140)-2)*D140*10^(-6),0)+IF(LEFT(G140,2)="钢筋",PI()*MID(F140,2,3)*D140*10^(-6),0)+IF(LEFT(G140,4)="等边角钢",VLOOKUP(LEFT(F140,7),'数据库'!$A$2:$C$83,2,FALSE)*D140*10^(-3),0)+IF(LEFT(G140,5)="不等边角钢",VLOOKUP(LEFT(F140,11),'数据库'!$D$2:$F$66,2,FALSE)*D140*10^(-3),0)+IF(LEFT(G140,2)="槽钢",VLOOKUP(LEFT(F140,7),'数据库'!$G$2:$I$31,2,FALSE)*D140*10^(-3),0)+IF(LEFT(G140,3)="工字钢",VLOOKUP(LEFT(F140,5),'数据库'!$J$2:$L$35,2,FALSE)*D140*10^(-3))+IF(LEFT(G140,3)="C型钢",VLOOKUP(LEFT(F140,14),'数据库'!$M$2:$O$30,2,FALSE)*D140*10^(-3))+IF(LEFT(G140,3)="H型钢",VLOOKUP(LEFT(F140,16),'数据库'!$P$2:$R$66,2,FALSE)*D140*10^(-3))+IF(LEFT(G140,4)="花纹钢板",MID(F140,5,FIND("*",F140)-5)*D140*10^(-6)*2,0))*E140</f>
        <v>0</v>
      </c>
    </row>
    <row r="141" spans="6:9" ht="15.75">
      <c r="F141" s="68">
        <f t="shared" si="30"/>
      </c>
      <c r="G141" s="69">
        <f t="shared" si="31"/>
      </c>
      <c r="H141" s="70">
        <f>(IF(LEFT(G141,2)="钢板",MID(F141,2,FIND("*",F141)-2)*D141*MID(F141,FIND("*",F141)+1,2)*10^(-9)*7850,0)+IF(LEFT(G141,2)="钢管",PI()*((MID(F141,2,FIND("*",F141,2)-2)/2)^2-(MID(F141,2,FIND("*",F141,2)-2)/2-MID(F141,FIND("*",F141,2)+1,4))^2)*D141*10^(-9)*7850,0)+IF(LEFT(G141,2)="钢筋",ROUND(PI()*(MID(F141,2,3)/2)^2*7850*10^(-6),3)*10^(-3)*D141,0)+IF(LEFT(G141,4)="等边角钢",VLOOKUP(MID(F141,1,7),'数据库'!$A$2:$C$83,3,FALSE)*D141*10^(-3),0)+IF(LEFT(G141,5)="不等边角钢",VLOOKUP(MID(F141,1,11),'数据库'!$D$2:$F$64,3,FALSE)*D141*10^(-3),0)+IF(LEFT(G141,2)="槽钢",VLOOKUP(MID(F141,1,6),'数据库'!$G$2:$I$31,3,FALSE)*D141*10^(-3),0)+IF(LEFT(G141,3)="工字钢",VLOOKUP(LEFT(F141,5),'数据库'!$J$2:$L$35,3,FALSE)*D141*10^(-3),0)+IF(LEFT(G141,3)="C型钢",VLOOKUP(LEFT(F141,14),'数据库'!$M$2:$O$30,3,FALSE)*D141*10^(-3),0)+IF(LEFT(G141,3)="H型钢",VLOOKUP(LEFT(F141,16),'数据库'!$P$2:$R$66,3,FALSE)*D141*10^(-3),0)+IF(LEFT(G141,4)="花纹钢板",VLOOKUP(LEFT(G141,7),'数据库'!$S$2:$T$11,2,FALSE)*MID(F141,5,FIND("*",F141,2)-5)*D141*10^(-6),0))*E141</f>
        <v>0</v>
      </c>
      <c r="I141" s="70">
        <f>(IF(LEFT(G141,2)="钢板",MID(F141,2,FIND("*",F141)-2)*D141*10^(-6)*2,0)+IF(LEFT(G141,2)="钢管",PI()*MID(F141,2,FIND("*",F141)-2)*D141*10^(-6),0)+IF(LEFT(G141,2)="钢筋",PI()*MID(F141,2,3)*D141*10^(-6),0)+IF(LEFT(G141,4)="等边角钢",VLOOKUP(LEFT(F141,7),'数据库'!$A$2:$C$83,2,FALSE)*D141*10^(-3),0)+IF(LEFT(G141,5)="不等边角钢",VLOOKUP(LEFT(F141,11),'数据库'!$D$2:$F$66,2,FALSE)*D141*10^(-3),0)+IF(LEFT(G141,2)="槽钢",VLOOKUP(LEFT(F141,7),'数据库'!$G$2:$I$31,2,FALSE)*D141*10^(-3),0)+IF(LEFT(G141,3)="工字钢",VLOOKUP(LEFT(F141,5),'数据库'!$J$2:$L$35,2,FALSE)*D141*10^(-3))+IF(LEFT(G141,3)="C型钢",VLOOKUP(LEFT(F141,14),'数据库'!$M$2:$O$30,2,FALSE)*D141*10^(-3))+IF(LEFT(G141,3)="H型钢",VLOOKUP(LEFT(F141,16),'数据库'!$P$2:$R$66,2,FALSE)*D141*10^(-3))+IF(LEFT(G141,4)="花纹钢板",MID(F141,5,FIND("*",F141)-5)*D141*10^(-6)*2,0))*E141</f>
        <v>0</v>
      </c>
    </row>
    <row r="142" spans="6:9" ht="15.75">
      <c r="F142" s="68">
        <f t="shared" si="30"/>
      </c>
      <c r="G142" s="69">
        <f t="shared" si="31"/>
      </c>
      <c r="H142" s="70">
        <f>(IF(LEFT(G142,2)="钢板",MID(F142,2,FIND("*",F142)-2)*D142*MID(F142,FIND("*",F142)+1,2)*10^(-9)*7850,0)+IF(LEFT(G142,2)="钢管",PI()*((MID(F142,2,FIND("*",F142,2)-2)/2)^2-(MID(F142,2,FIND("*",F142,2)-2)/2-MID(F142,FIND("*",F142,2)+1,4))^2)*D142*10^(-9)*7850,0)+IF(LEFT(G142,2)="钢筋",ROUND(PI()*(MID(F142,2,3)/2)^2*7850*10^(-6),3)*10^(-3)*D142,0)+IF(LEFT(G142,4)="等边角钢",VLOOKUP(MID(F142,1,7),'数据库'!$A$2:$C$83,3,FALSE)*D142*10^(-3),0)+IF(LEFT(G142,5)="不等边角钢",VLOOKUP(MID(F142,1,11),'数据库'!$D$2:$F$64,3,FALSE)*D142*10^(-3),0)+IF(LEFT(G142,2)="槽钢",VLOOKUP(MID(F142,1,6),'数据库'!$G$2:$I$31,3,FALSE)*D142*10^(-3),0)+IF(LEFT(G142,3)="工字钢",VLOOKUP(LEFT(F142,5),'数据库'!$J$2:$L$35,3,FALSE)*D142*10^(-3),0)+IF(LEFT(G142,3)="C型钢",VLOOKUP(LEFT(F142,14),'数据库'!$M$2:$O$30,3,FALSE)*D142*10^(-3),0)+IF(LEFT(G142,3)="H型钢",VLOOKUP(LEFT(F142,16),'数据库'!$P$2:$R$66,3,FALSE)*D142*10^(-3),0)+IF(LEFT(G142,4)="花纹钢板",VLOOKUP(LEFT(G142,7),'数据库'!$S$2:$T$11,2,FALSE)*MID(F142,5,FIND("*",F142,2)-5)*D142*10^(-6),0))*E142</f>
        <v>0</v>
      </c>
      <c r="I142" s="70">
        <f>(IF(LEFT(G142,2)="钢板",MID(F142,2,FIND("*",F142)-2)*D142*10^(-6)*2,0)+IF(LEFT(G142,2)="钢管",PI()*MID(F142,2,FIND("*",F142)-2)*D142*10^(-6),0)+IF(LEFT(G142,2)="钢筋",PI()*MID(F142,2,3)*D142*10^(-6),0)+IF(LEFT(G142,4)="等边角钢",VLOOKUP(LEFT(F142,7),'数据库'!$A$2:$C$83,2,FALSE)*D142*10^(-3),0)+IF(LEFT(G142,5)="不等边角钢",VLOOKUP(LEFT(F142,11),'数据库'!$D$2:$F$66,2,FALSE)*D142*10^(-3),0)+IF(LEFT(G142,2)="槽钢",VLOOKUP(LEFT(F142,7),'数据库'!$G$2:$I$31,2,FALSE)*D142*10^(-3),0)+IF(LEFT(G142,3)="工字钢",VLOOKUP(LEFT(F142,5),'数据库'!$J$2:$L$35,2,FALSE)*D142*10^(-3))+IF(LEFT(G142,3)="C型钢",VLOOKUP(LEFT(F142,14),'数据库'!$M$2:$O$30,2,FALSE)*D142*10^(-3))+IF(LEFT(G142,3)="H型钢",VLOOKUP(LEFT(F142,16),'数据库'!$P$2:$R$66,2,FALSE)*D142*10^(-3))+IF(LEFT(G142,4)="花纹钢板",MID(F142,5,FIND("*",F142)-5)*D142*10^(-6)*2,0))*E142</f>
        <v>0</v>
      </c>
    </row>
    <row r="143" spans="6:9" ht="15.75">
      <c r="F143" s="68">
        <f t="shared" si="30"/>
      </c>
      <c r="G143" s="69">
        <f t="shared" si="31"/>
      </c>
      <c r="H143" s="70">
        <f>(IF(LEFT(G143,2)="钢板",MID(F143,2,FIND("*",F143)-2)*D143*MID(F143,FIND("*",F143)+1,2)*10^(-9)*7850,0)+IF(LEFT(G143,2)="钢管",PI()*((MID(F143,2,FIND("*",F143,2)-2)/2)^2-(MID(F143,2,FIND("*",F143,2)-2)/2-MID(F143,FIND("*",F143,2)+1,4))^2)*D143*10^(-9)*7850,0)+IF(LEFT(G143,2)="钢筋",ROUND(PI()*(MID(F143,2,3)/2)^2*7850*10^(-6),3)*10^(-3)*D143,0)+IF(LEFT(G143,4)="等边角钢",VLOOKUP(MID(F143,1,7),'数据库'!$A$2:$C$83,3,FALSE)*D143*10^(-3),0)+IF(LEFT(G143,5)="不等边角钢",VLOOKUP(MID(F143,1,11),'数据库'!$D$2:$F$64,3,FALSE)*D143*10^(-3),0)+IF(LEFT(G143,2)="槽钢",VLOOKUP(MID(F143,1,6),'数据库'!$G$2:$I$31,3,FALSE)*D143*10^(-3),0)+IF(LEFT(G143,3)="工字钢",VLOOKUP(LEFT(F143,5),'数据库'!$J$2:$L$35,3,FALSE)*D143*10^(-3),0)+IF(LEFT(G143,3)="C型钢",VLOOKUP(LEFT(F143,14),'数据库'!$M$2:$O$30,3,FALSE)*D143*10^(-3),0)+IF(LEFT(G143,3)="H型钢",VLOOKUP(LEFT(F143,16),'数据库'!$P$2:$R$66,3,FALSE)*D143*10^(-3),0)+IF(LEFT(G143,4)="花纹钢板",VLOOKUP(LEFT(G143,7),'数据库'!$S$2:$T$11,2,FALSE)*MID(F143,5,FIND("*",F143,2)-5)*D143*10^(-6),0))*E143</f>
        <v>0</v>
      </c>
      <c r="I143" s="70">
        <f>(IF(LEFT(G143,2)="钢板",MID(F143,2,FIND("*",F143)-2)*D143*10^(-6)*2,0)+IF(LEFT(G143,2)="钢管",PI()*MID(F143,2,FIND("*",F143)-2)*D143*10^(-6),0)+IF(LEFT(G143,2)="钢筋",PI()*MID(F143,2,3)*D143*10^(-6),0)+IF(LEFT(G143,4)="等边角钢",VLOOKUP(LEFT(F143,7),'数据库'!$A$2:$C$83,2,FALSE)*D143*10^(-3),0)+IF(LEFT(G143,5)="不等边角钢",VLOOKUP(LEFT(F143,11),'数据库'!$D$2:$F$66,2,FALSE)*D143*10^(-3),0)+IF(LEFT(G143,2)="槽钢",VLOOKUP(LEFT(F143,7),'数据库'!$G$2:$I$31,2,FALSE)*D143*10^(-3),0)+IF(LEFT(G143,3)="工字钢",VLOOKUP(LEFT(F143,5),'数据库'!$J$2:$L$35,2,FALSE)*D143*10^(-3))+IF(LEFT(G143,3)="C型钢",VLOOKUP(LEFT(F143,14),'数据库'!$M$2:$O$30,2,FALSE)*D143*10^(-3))+IF(LEFT(G143,3)="H型钢",VLOOKUP(LEFT(F143,16),'数据库'!$P$2:$R$66,2,FALSE)*D143*10^(-3))+IF(LEFT(G143,4)="花纹钢板",MID(F143,5,FIND("*",F143)-5)*D143*10^(-6)*2,0))*E143</f>
        <v>0</v>
      </c>
    </row>
    <row r="144" spans="6:9" ht="15.75">
      <c r="F144" s="68">
        <f t="shared" si="30"/>
      </c>
      <c r="G144" s="69">
        <f t="shared" si="31"/>
      </c>
      <c r="H144" s="70">
        <f>(IF(LEFT(G144,2)="钢板",MID(F144,2,FIND("*",F144)-2)*D144*MID(F144,FIND("*",F144)+1,2)*10^(-9)*7850,0)+IF(LEFT(G144,2)="钢管",PI()*((MID(F144,2,FIND("*",F144,2)-2)/2)^2-(MID(F144,2,FIND("*",F144,2)-2)/2-MID(F144,FIND("*",F144,2)+1,4))^2)*D144*10^(-9)*7850,0)+IF(LEFT(G144,2)="钢筋",ROUND(PI()*(MID(F144,2,3)/2)^2*7850*10^(-6),3)*10^(-3)*D144,0)+IF(LEFT(G144,4)="等边角钢",VLOOKUP(MID(F144,1,7),'数据库'!$A$2:$C$83,3,FALSE)*D144*10^(-3),0)+IF(LEFT(G144,5)="不等边角钢",VLOOKUP(MID(F144,1,11),'数据库'!$D$2:$F$64,3,FALSE)*D144*10^(-3),0)+IF(LEFT(G144,2)="槽钢",VLOOKUP(MID(F144,1,6),'数据库'!$G$2:$I$31,3,FALSE)*D144*10^(-3),0)+IF(LEFT(G144,3)="工字钢",VLOOKUP(LEFT(F144,5),'数据库'!$J$2:$L$35,3,FALSE)*D144*10^(-3),0)+IF(LEFT(G144,3)="C型钢",VLOOKUP(LEFT(F144,14),'数据库'!$M$2:$O$30,3,FALSE)*D144*10^(-3),0)+IF(LEFT(G144,3)="H型钢",VLOOKUP(LEFT(F144,16),'数据库'!$P$2:$R$66,3,FALSE)*D144*10^(-3),0)+IF(LEFT(G144,4)="花纹钢板",VLOOKUP(LEFT(G144,7),'数据库'!$S$2:$T$11,2,FALSE)*MID(F144,5,FIND("*",F144,2)-5)*D144*10^(-6),0))*E144</f>
        <v>0</v>
      </c>
      <c r="I144" s="70">
        <f>(IF(LEFT(G144,2)="钢板",MID(F144,2,FIND("*",F144)-2)*D144*10^(-6)*2,0)+IF(LEFT(G144,2)="钢管",PI()*MID(F144,2,FIND("*",F144)-2)*D144*10^(-6),0)+IF(LEFT(G144,2)="钢筋",PI()*MID(F144,2,3)*D144*10^(-6),0)+IF(LEFT(G144,4)="等边角钢",VLOOKUP(LEFT(F144,7),'数据库'!$A$2:$C$83,2,FALSE)*D144*10^(-3),0)+IF(LEFT(G144,5)="不等边角钢",VLOOKUP(LEFT(F144,11),'数据库'!$D$2:$F$66,2,FALSE)*D144*10^(-3),0)+IF(LEFT(G144,2)="槽钢",VLOOKUP(LEFT(F144,7),'数据库'!$G$2:$I$31,2,FALSE)*D144*10^(-3),0)+IF(LEFT(G144,3)="工字钢",VLOOKUP(LEFT(F144,5),'数据库'!$J$2:$L$35,2,FALSE)*D144*10^(-3))+IF(LEFT(G144,3)="C型钢",VLOOKUP(LEFT(F144,14),'数据库'!$M$2:$O$30,2,FALSE)*D144*10^(-3))+IF(LEFT(G144,3)="H型钢",VLOOKUP(LEFT(F144,16),'数据库'!$P$2:$R$66,2,FALSE)*D144*10^(-3))+IF(LEFT(G144,4)="花纹钢板",MID(F144,5,FIND("*",F144)-5)*D144*10^(-6)*2,0))*E144</f>
        <v>0</v>
      </c>
    </row>
    <row r="145" spans="6:9" ht="15.75">
      <c r="F145" s="68">
        <f t="shared" si="30"/>
      </c>
      <c r="G145" s="69">
        <f t="shared" si="31"/>
      </c>
      <c r="H145" s="70">
        <f>(IF(LEFT(G145,2)="钢板",MID(F145,2,FIND("*",F145)-2)*D145*MID(F145,FIND("*",F145)+1,2)*10^(-9)*7850,0)+IF(LEFT(G145,2)="钢管",PI()*((MID(F145,2,FIND("*",F145,2)-2)/2)^2-(MID(F145,2,FIND("*",F145,2)-2)/2-MID(F145,FIND("*",F145,2)+1,4))^2)*D145*10^(-9)*7850,0)+IF(LEFT(G145,2)="钢筋",ROUND(PI()*(MID(F145,2,3)/2)^2*7850*10^(-6),3)*10^(-3)*D145,0)+IF(LEFT(G145,4)="等边角钢",VLOOKUP(MID(F145,1,7),'数据库'!$A$2:$C$83,3,FALSE)*D145*10^(-3),0)+IF(LEFT(G145,5)="不等边角钢",VLOOKUP(MID(F145,1,11),'数据库'!$D$2:$F$64,3,FALSE)*D145*10^(-3),0)+IF(LEFT(G145,2)="槽钢",VLOOKUP(MID(F145,1,6),'数据库'!$G$2:$I$31,3,FALSE)*D145*10^(-3),0)+IF(LEFT(G145,3)="工字钢",VLOOKUP(LEFT(F145,5),'数据库'!$J$2:$L$35,3,FALSE)*D145*10^(-3),0)+IF(LEFT(G145,3)="C型钢",VLOOKUP(LEFT(F145,14),'数据库'!$M$2:$O$30,3,FALSE)*D145*10^(-3),0)+IF(LEFT(G145,3)="H型钢",VLOOKUP(LEFT(F145,16),'数据库'!$P$2:$R$66,3,FALSE)*D145*10^(-3),0)+IF(LEFT(G145,4)="花纹钢板",VLOOKUP(LEFT(G145,7),'数据库'!$S$2:$T$11,2,FALSE)*MID(F145,5,FIND("*",F145,2)-5)*D145*10^(-6),0))*E145</f>
        <v>0</v>
      </c>
      <c r="I145" s="70">
        <f>(IF(LEFT(G145,2)="钢板",MID(F145,2,FIND("*",F145)-2)*D145*10^(-6)*2,0)+IF(LEFT(G145,2)="钢管",PI()*MID(F145,2,FIND("*",F145)-2)*D145*10^(-6),0)+IF(LEFT(G145,2)="钢筋",PI()*MID(F145,2,3)*D145*10^(-6),0)+IF(LEFT(G145,4)="等边角钢",VLOOKUP(LEFT(F145,7),'数据库'!$A$2:$C$83,2,FALSE)*D145*10^(-3),0)+IF(LEFT(G145,5)="不等边角钢",VLOOKUP(LEFT(F145,11),'数据库'!$D$2:$F$66,2,FALSE)*D145*10^(-3),0)+IF(LEFT(G145,2)="槽钢",VLOOKUP(LEFT(F145,7),'数据库'!$G$2:$I$31,2,FALSE)*D145*10^(-3),0)+IF(LEFT(G145,3)="工字钢",VLOOKUP(LEFT(F145,5),'数据库'!$J$2:$L$35,2,FALSE)*D145*10^(-3))+IF(LEFT(G145,3)="C型钢",VLOOKUP(LEFT(F145,14),'数据库'!$M$2:$O$30,2,FALSE)*D145*10^(-3))+IF(LEFT(G145,3)="H型钢",VLOOKUP(LEFT(F145,16),'数据库'!$P$2:$R$66,2,FALSE)*D145*10^(-3))+IF(LEFT(G145,4)="花纹钢板",MID(F145,5,FIND("*",F145)-5)*D145*10^(-6)*2,0))*E145</f>
        <v>0</v>
      </c>
    </row>
    <row r="146" spans="6:9" ht="15.75">
      <c r="F146" s="68">
        <f t="shared" si="30"/>
      </c>
      <c r="G146" s="69">
        <f t="shared" si="31"/>
      </c>
      <c r="H146" s="70">
        <f>(IF(LEFT(G146,2)="钢板",MID(F146,2,FIND("*",F146)-2)*D146*MID(F146,FIND("*",F146)+1,2)*10^(-9)*7850,0)+IF(LEFT(G146,2)="钢管",PI()*((MID(F146,2,FIND("*",F146,2)-2)/2)^2-(MID(F146,2,FIND("*",F146,2)-2)/2-MID(F146,FIND("*",F146,2)+1,4))^2)*D146*10^(-9)*7850,0)+IF(LEFT(G146,2)="钢筋",ROUND(PI()*(MID(F146,2,3)/2)^2*7850*10^(-6),3)*10^(-3)*D146,0)+IF(LEFT(G146,4)="等边角钢",VLOOKUP(MID(F146,1,7),'数据库'!$A$2:$C$83,3,FALSE)*D146*10^(-3),0)+IF(LEFT(G146,5)="不等边角钢",VLOOKUP(MID(F146,1,11),'数据库'!$D$2:$F$64,3,FALSE)*D146*10^(-3),0)+IF(LEFT(G146,2)="槽钢",VLOOKUP(MID(F146,1,6),'数据库'!$G$2:$I$31,3,FALSE)*D146*10^(-3),0)+IF(LEFT(G146,3)="工字钢",VLOOKUP(LEFT(F146,5),'数据库'!$J$2:$L$35,3,FALSE)*D146*10^(-3),0)+IF(LEFT(G146,3)="C型钢",VLOOKUP(LEFT(F146,14),'数据库'!$M$2:$O$30,3,FALSE)*D146*10^(-3),0)+IF(LEFT(G146,3)="H型钢",VLOOKUP(LEFT(F146,16),'数据库'!$P$2:$R$66,3,FALSE)*D146*10^(-3),0)+IF(LEFT(G146,4)="花纹钢板",VLOOKUP(LEFT(G146,7),'数据库'!$S$2:$T$11,2,FALSE)*MID(F146,5,FIND("*",F146,2)-5)*D146*10^(-6),0))*E146</f>
        <v>0</v>
      </c>
      <c r="I146" s="70">
        <f>(IF(LEFT(G146,2)="钢板",MID(F146,2,FIND("*",F146)-2)*D146*10^(-6)*2,0)+IF(LEFT(G146,2)="钢管",PI()*MID(F146,2,FIND("*",F146)-2)*D146*10^(-6),0)+IF(LEFT(G146,2)="钢筋",PI()*MID(F146,2,3)*D146*10^(-6),0)+IF(LEFT(G146,4)="等边角钢",VLOOKUP(LEFT(F146,7),'数据库'!$A$2:$C$83,2,FALSE)*D146*10^(-3),0)+IF(LEFT(G146,5)="不等边角钢",VLOOKUP(LEFT(F146,11),'数据库'!$D$2:$F$66,2,FALSE)*D146*10^(-3),0)+IF(LEFT(G146,2)="槽钢",VLOOKUP(LEFT(F146,7),'数据库'!$G$2:$I$31,2,FALSE)*D146*10^(-3),0)+IF(LEFT(G146,3)="工字钢",VLOOKUP(LEFT(F146,5),'数据库'!$J$2:$L$35,2,FALSE)*D146*10^(-3))+IF(LEFT(G146,3)="C型钢",VLOOKUP(LEFT(F146,14),'数据库'!$M$2:$O$30,2,FALSE)*D146*10^(-3))+IF(LEFT(G146,3)="H型钢",VLOOKUP(LEFT(F146,16),'数据库'!$P$2:$R$66,2,FALSE)*D146*10^(-3))+IF(LEFT(G146,4)="花纹钢板",MID(F146,5,FIND("*",F146)-5)*D146*10^(-6)*2,0))*E146</f>
        <v>0</v>
      </c>
    </row>
    <row r="147" spans="6:9" ht="15.75">
      <c r="F147" s="68">
        <f t="shared" si="30"/>
      </c>
      <c r="G147" s="69">
        <f t="shared" si="31"/>
      </c>
      <c r="H147" s="70">
        <f>(IF(LEFT(G147,2)="钢板",MID(F147,2,FIND("*",F147)-2)*D147*MID(F147,FIND("*",F147)+1,2)*10^(-9)*7850,0)+IF(LEFT(G147,2)="钢管",PI()*((MID(F147,2,FIND("*",F147,2)-2)/2)^2-(MID(F147,2,FIND("*",F147,2)-2)/2-MID(F147,FIND("*",F147,2)+1,4))^2)*D147*10^(-9)*7850,0)+IF(LEFT(G147,2)="钢筋",ROUND(PI()*(MID(F147,2,3)/2)^2*7850*10^(-6),3)*10^(-3)*D147,0)+IF(LEFT(G147,4)="等边角钢",VLOOKUP(MID(F147,1,7),'数据库'!$A$2:$C$83,3,FALSE)*D147*10^(-3),0)+IF(LEFT(G147,5)="不等边角钢",VLOOKUP(MID(F147,1,11),'数据库'!$D$2:$F$64,3,FALSE)*D147*10^(-3),0)+IF(LEFT(G147,2)="槽钢",VLOOKUP(MID(F147,1,6),'数据库'!$G$2:$I$31,3,FALSE)*D147*10^(-3),0)+IF(LEFT(G147,3)="工字钢",VLOOKUP(LEFT(F147,5),'数据库'!$J$2:$L$35,3,FALSE)*D147*10^(-3),0)+IF(LEFT(G147,3)="C型钢",VLOOKUP(LEFT(F147,14),'数据库'!$M$2:$O$30,3,FALSE)*D147*10^(-3),0)+IF(LEFT(G147,3)="H型钢",VLOOKUP(LEFT(F147,16),'数据库'!$P$2:$R$66,3,FALSE)*D147*10^(-3),0)+IF(LEFT(G147,4)="花纹钢板",VLOOKUP(LEFT(G147,7),'数据库'!$S$2:$T$11,2,FALSE)*MID(F147,5,FIND("*",F147,2)-5)*D147*10^(-6),0))*E147</f>
        <v>0</v>
      </c>
      <c r="I147" s="70">
        <f>(IF(LEFT(G147,2)="钢板",MID(F147,2,FIND("*",F147)-2)*D147*10^(-6)*2,0)+IF(LEFT(G147,2)="钢管",PI()*MID(F147,2,FIND("*",F147)-2)*D147*10^(-6),0)+IF(LEFT(G147,2)="钢筋",PI()*MID(F147,2,3)*D147*10^(-6),0)+IF(LEFT(G147,4)="等边角钢",VLOOKUP(LEFT(F147,7),'数据库'!$A$2:$C$83,2,FALSE)*D147*10^(-3),0)+IF(LEFT(G147,5)="不等边角钢",VLOOKUP(LEFT(F147,11),'数据库'!$D$2:$F$66,2,FALSE)*D147*10^(-3),0)+IF(LEFT(G147,2)="槽钢",VLOOKUP(LEFT(F147,7),'数据库'!$G$2:$I$31,2,FALSE)*D147*10^(-3),0)+IF(LEFT(G147,3)="工字钢",VLOOKUP(LEFT(F147,5),'数据库'!$J$2:$L$35,2,FALSE)*D147*10^(-3))+IF(LEFT(G147,3)="C型钢",VLOOKUP(LEFT(F147,14),'数据库'!$M$2:$O$30,2,FALSE)*D147*10^(-3))+IF(LEFT(G147,3)="H型钢",VLOOKUP(LEFT(F147,16),'数据库'!$P$2:$R$66,2,FALSE)*D147*10^(-3))+IF(LEFT(G147,4)="花纹钢板",MID(F147,5,FIND("*",F147)-5)*D147*10^(-6)*2,0))*E147</f>
        <v>0</v>
      </c>
    </row>
    <row r="148" spans="6:9" ht="15.75">
      <c r="F148" s="68">
        <f t="shared" si="30"/>
      </c>
      <c r="G148" s="69">
        <f t="shared" si="31"/>
      </c>
      <c r="H148" s="70">
        <f>(IF(LEFT(G148,2)="钢板",MID(F148,2,FIND("*",F148)-2)*D148*MID(F148,FIND("*",F148)+1,2)*10^(-9)*7850,0)+IF(LEFT(G148,2)="钢管",PI()*((MID(F148,2,FIND("*",F148,2)-2)/2)^2-(MID(F148,2,FIND("*",F148,2)-2)/2-MID(F148,FIND("*",F148,2)+1,4))^2)*D148*10^(-9)*7850,0)+IF(LEFT(G148,2)="钢筋",ROUND(PI()*(MID(F148,2,3)/2)^2*7850*10^(-6),3)*10^(-3)*D148,0)+IF(LEFT(G148,4)="等边角钢",VLOOKUP(MID(F148,1,7),'数据库'!$A$2:$C$83,3,FALSE)*D148*10^(-3),0)+IF(LEFT(G148,5)="不等边角钢",VLOOKUP(MID(F148,1,11),'数据库'!$D$2:$F$64,3,FALSE)*D148*10^(-3),0)+IF(LEFT(G148,2)="槽钢",VLOOKUP(MID(F148,1,6),'数据库'!$G$2:$I$31,3,FALSE)*D148*10^(-3),0)+IF(LEFT(G148,3)="工字钢",VLOOKUP(LEFT(F148,5),'数据库'!$J$2:$L$35,3,FALSE)*D148*10^(-3),0)+IF(LEFT(G148,3)="C型钢",VLOOKUP(LEFT(F148,14),'数据库'!$M$2:$O$30,3,FALSE)*D148*10^(-3),0)+IF(LEFT(G148,3)="H型钢",VLOOKUP(LEFT(F148,16),'数据库'!$P$2:$R$66,3,FALSE)*D148*10^(-3),0)+IF(LEFT(G148,4)="花纹钢板",VLOOKUP(LEFT(G148,7),'数据库'!$S$2:$T$11,2,FALSE)*MID(F148,5,FIND("*",F148,2)-5)*D148*10^(-6),0))*E148</f>
        <v>0</v>
      </c>
      <c r="I148" s="70">
        <f>(IF(LEFT(G148,2)="钢板",MID(F148,2,FIND("*",F148)-2)*D148*10^(-6)*2,0)+IF(LEFT(G148,2)="钢管",PI()*MID(F148,2,FIND("*",F148)-2)*D148*10^(-6),0)+IF(LEFT(G148,2)="钢筋",PI()*MID(F148,2,3)*D148*10^(-6),0)+IF(LEFT(G148,4)="等边角钢",VLOOKUP(LEFT(F148,7),'数据库'!$A$2:$C$83,2,FALSE)*D148*10^(-3),0)+IF(LEFT(G148,5)="不等边角钢",VLOOKUP(LEFT(F148,11),'数据库'!$D$2:$F$66,2,FALSE)*D148*10^(-3),0)+IF(LEFT(G148,2)="槽钢",VLOOKUP(LEFT(F148,7),'数据库'!$G$2:$I$31,2,FALSE)*D148*10^(-3),0)+IF(LEFT(G148,3)="工字钢",VLOOKUP(LEFT(F148,5),'数据库'!$J$2:$L$35,2,FALSE)*D148*10^(-3))+IF(LEFT(G148,3)="C型钢",VLOOKUP(LEFT(F148,14),'数据库'!$M$2:$O$30,2,FALSE)*D148*10^(-3))+IF(LEFT(G148,3)="H型钢",VLOOKUP(LEFT(F148,16),'数据库'!$P$2:$R$66,2,FALSE)*D148*10^(-3))+IF(LEFT(G148,4)="花纹钢板",MID(F148,5,FIND("*",F148)-5)*D148*10^(-6)*2,0))*E148</f>
        <v>0</v>
      </c>
    </row>
    <row r="149" spans="6:9" ht="15.75">
      <c r="F149" s="68">
        <f t="shared" si="30"/>
      </c>
      <c r="G149" s="69">
        <f t="shared" si="31"/>
      </c>
      <c r="H149" s="70">
        <f>(IF(LEFT(G149,2)="钢板",MID(F149,2,FIND("*",F149)-2)*D149*MID(F149,FIND("*",F149)+1,2)*10^(-9)*7850,0)+IF(LEFT(G149,2)="钢管",PI()*((MID(F149,2,FIND("*",F149,2)-2)/2)^2-(MID(F149,2,FIND("*",F149,2)-2)/2-MID(F149,FIND("*",F149,2)+1,4))^2)*D149*10^(-9)*7850,0)+IF(LEFT(G149,2)="钢筋",ROUND(PI()*(MID(F149,2,3)/2)^2*7850*10^(-6),3)*10^(-3)*D149,0)+IF(LEFT(G149,4)="等边角钢",VLOOKUP(MID(F149,1,7),'数据库'!$A$2:$C$83,3,FALSE)*D149*10^(-3),0)+IF(LEFT(G149,5)="不等边角钢",VLOOKUP(MID(F149,1,11),'数据库'!$D$2:$F$64,3,FALSE)*D149*10^(-3),0)+IF(LEFT(G149,2)="槽钢",VLOOKUP(MID(F149,1,6),'数据库'!$G$2:$I$31,3,FALSE)*D149*10^(-3),0)+IF(LEFT(G149,3)="工字钢",VLOOKUP(LEFT(F149,5),'数据库'!$J$2:$L$35,3,FALSE)*D149*10^(-3),0)+IF(LEFT(G149,3)="C型钢",VLOOKUP(LEFT(F149,14),'数据库'!$M$2:$O$30,3,FALSE)*D149*10^(-3),0)+IF(LEFT(G149,3)="H型钢",VLOOKUP(LEFT(F149,16),'数据库'!$P$2:$R$66,3,FALSE)*D149*10^(-3),0)+IF(LEFT(G149,4)="花纹钢板",VLOOKUP(LEFT(G149,7),'数据库'!$S$2:$T$11,2,FALSE)*MID(F149,5,FIND("*",F149,2)-5)*D149*10^(-6),0))*E149</f>
        <v>0</v>
      </c>
      <c r="I149" s="70">
        <f>(IF(LEFT(G149,2)="钢板",MID(F149,2,FIND("*",F149)-2)*D149*10^(-6)*2,0)+IF(LEFT(G149,2)="钢管",PI()*MID(F149,2,FIND("*",F149)-2)*D149*10^(-6),0)+IF(LEFT(G149,2)="钢筋",PI()*MID(F149,2,3)*D149*10^(-6),0)+IF(LEFT(G149,4)="等边角钢",VLOOKUP(LEFT(F149,7),'数据库'!$A$2:$C$83,2,FALSE)*D149*10^(-3),0)+IF(LEFT(G149,5)="不等边角钢",VLOOKUP(LEFT(F149,11),'数据库'!$D$2:$F$66,2,FALSE)*D149*10^(-3),0)+IF(LEFT(G149,2)="槽钢",VLOOKUP(LEFT(F149,7),'数据库'!$G$2:$I$31,2,FALSE)*D149*10^(-3),0)+IF(LEFT(G149,3)="工字钢",VLOOKUP(LEFT(F149,5),'数据库'!$J$2:$L$35,2,FALSE)*D149*10^(-3))+IF(LEFT(G149,3)="C型钢",VLOOKUP(LEFT(F149,14),'数据库'!$M$2:$O$30,2,FALSE)*D149*10^(-3))+IF(LEFT(G149,3)="H型钢",VLOOKUP(LEFT(F149,16),'数据库'!$P$2:$R$66,2,FALSE)*D149*10^(-3))+IF(LEFT(G149,4)="花纹钢板",MID(F149,5,FIND("*",F149)-5)*D149*10^(-6)*2,0))*E149</f>
        <v>0</v>
      </c>
    </row>
    <row r="150" spans="6:9" ht="15.75">
      <c r="F150" s="68">
        <f t="shared" si="30"/>
      </c>
      <c r="G150" s="69">
        <f t="shared" si="31"/>
      </c>
      <c r="H150" s="70">
        <f>(IF(LEFT(G150,2)="钢板",MID(F150,2,FIND("*",F150)-2)*D150*MID(F150,FIND("*",F150)+1,2)*10^(-9)*7850,0)+IF(LEFT(G150,2)="钢管",PI()*((MID(F150,2,FIND("*",F150,2)-2)/2)^2-(MID(F150,2,FIND("*",F150,2)-2)/2-MID(F150,FIND("*",F150,2)+1,4))^2)*D150*10^(-9)*7850,0)+IF(LEFT(G150,2)="钢筋",ROUND(PI()*(MID(F150,2,3)/2)^2*7850*10^(-6),3)*10^(-3)*D150,0)+IF(LEFT(G150,4)="等边角钢",VLOOKUP(MID(F150,1,7),'数据库'!$A$2:$C$83,3,FALSE)*D150*10^(-3),0)+IF(LEFT(G150,5)="不等边角钢",VLOOKUP(MID(F150,1,11),'数据库'!$D$2:$F$64,3,FALSE)*D150*10^(-3),0)+IF(LEFT(G150,2)="槽钢",VLOOKUP(MID(F150,1,6),'数据库'!$G$2:$I$31,3,FALSE)*D150*10^(-3),0)+IF(LEFT(G150,3)="工字钢",VLOOKUP(LEFT(F150,5),'数据库'!$J$2:$L$35,3,FALSE)*D150*10^(-3),0)+IF(LEFT(G150,3)="C型钢",VLOOKUP(LEFT(F150,14),'数据库'!$M$2:$O$30,3,FALSE)*D150*10^(-3),0)+IF(LEFT(G150,3)="H型钢",VLOOKUP(LEFT(F150,16),'数据库'!$P$2:$R$66,3,FALSE)*D150*10^(-3),0)+IF(LEFT(G150,4)="花纹钢板",VLOOKUP(LEFT(G150,7),'数据库'!$S$2:$T$11,2,FALSE)*MID(F150,5,FIND("*",F150,2)-5)*D150*10^(-6),0))*E150</f>
        <v>0</v>
      </c>
      <c r="I150" s="70">
        <f>(IF(LEFT(G150,2)="钢板",MID(F150,2,FIND("*",F150)-2)*D150*10^(-6)*2,0)+IF(LEFT(G150,2)="钢管",PI()*MID(F150,2,FIND("*",F150)-2)*D150*10^(-6),0)+IF(LEFT(G150,2)="钢筋",PI()*MID(F150,2,3)*D150*10^(-6),0)+IF(LEFT(G150,4)="等边角钢",VLOOKUP(LEFT(F150,7),'数据库'!$A$2:$C$83,2,FALSE)*D150*10^(-3),0)+IF(LEFT(G150,5)="不等边角钢",VLOOKUP(LEFT(F150,11),'数据库'!$D$2:$F$66,2,FALSE)*D150*10^(-3),0)+IF(LEFT(G150,2)="槽钢",VLOOKUP(LEFT(F150,7),'数据库'!$G$2:$I$31,2,FALSE)*D150*10^(-3),0)+IF(LEFT(G150,3)="工字钢",VLOOKUP(LEFT(F150,5),'数据库'!$J$2:$L$35,2,FALSE)*D150*10^(-3))+IF(LEFT(G150,3)="C型钢",VLOOKUP(LEFT(F150,14),'数据库'!$M$2:$O$30,2,FALSE)*D150*10^(-3))+IF(LEFT(G150,3)="H型钢",VLOOKUP(LEFT(F150,16),'数据库'!$P$2:$R$66,2,FALSE)*D150*10^(-3))+IF(LEFT(G150,4)="花纹钢板",MID(F150,5,FIND("*",F150)-5)*D150*10^(-6)*2,0))*E150</f>
        <v>0</v>
      </c>
    </row>
    <row r="151" spans="6:9" ht="15.75">
      <c r="F151" s="68">
        <f aca="true" t="shared" si="32" ref="F151:F182">B151&amp;C151</f>
      </c>
      <c r="G151" s="69">
        <f aca="true" t="shared" si="33" ref="G151:G182">IF(LEFT(F151,1)="—","钢板"&amp;MID(F151,FIND("*",F151,1)+1,2),)&amp;IF(LEFT(F151,1)="∠",IF(LEN(F151)&gt;7,"不等边角钢","等边角钢"),)&amp;IF(LEFT(F151,1)="φ",IF(LEN(F151)&gt;4,"钢管","钢筋"),)&amp;IF(LEFT(F151,1)="［","槽钢",)&amp;IF(LEFT(F151,1)="Ⅰ","工字钢",)&amp;IF(LEFT(F151,1)="C","C型钢",)&amp;IF(LEFT(F151,1)="H","H型钢",)&amp;IF(LEFT(F151,1)="花","花纹钢板"&amp;MID(F151,FIND("*",F151,1)+1,3),)</f>
      </c>
      <c r="H151" s="70">
        <f>(IF(LEFT(G151,2)="钢板",MID(F151,2,FIND("*",F151)-2)*D151*MID(F151,FIND("*",F151)+1,2)*10^(-9)*7850,0)+IF(LEFT(G151,2)="钢管",PI()*((MID(F151,2,FIND("*",F151,2)-2)/2)^2-(MID(F151,2,FIND("*",F151,2)-2)/2-MID(F151,FIND("*",F151,2)+1,4))^2)*D151*10^(-9)*7850,0)+IF(LEFT(G151,2)="钢筋",ROUND(PI()*(MID(F151,2,3)/2)^2*7850*10^(-6),3)*10^(-3)*D151,0)+IF(LEFT(G151,4)="等边角钢",VLOOKUP(MID(F151,1,7),'数据库'!$A$2:$C$83,3,FALSE)*D151*10^(-3),0)+IF(LEFT(G151,5)="不等边角钢",VLOOKUP(MID(F151,1,11),'数据库'!$D$2:$F$64,3,FALSE)*D151*10^(-3),0)+IF(LEFT(G151,2)="槽钢",VLOOKUP(MID(F151,1,6),'数据库'!$G$2:$I$31,3,FALSE)*D151*10^(-3),0)+IF(LEFT(G151,3)="工字钢",VLOOKUP(LEFT(F151,5),'数据库'!$J$2:$L$35,3,FALSE)*D151*10^(-3),0)+IF(LEFT(G151,3)="C型钢",VLOOKUP(LEFT(F151,14),'数据库'!$M$2:$O$30,3,FALSE)*D151*10^(-3),0)+IF(LEFT(G151,3)="H型钢",VLOOKUP(LEFT(F151,16),'数据库'!$P$2:$R$66,3,FALSE)*D151*10^(-3),0)+IF(LEFT(G151,4)="花纹钢板",VLOOKUP(LEFT(G151,7),'数据库'!$S$2:$T$11,2,FALSE)*MID(F151,5,FIND("*",F151,2)-5)*D151*10^(-6),0))*E151</f>
        <v>0</v>
      </c>
      <c r="I151" s="70">
        <f>(IF(LEFT(G151,2)="钢板",MID(F151,2,FIND("*",F151)-2)*D151*10^(-6)*2,0)+IF(LEFT(G151,2)="钢管",PI()*MID(F151,2,FIND("*",F151)-2)*D151*10^(-6),0)+IF(LEFT(G151,2)="钢筋",PI()*MID(F151,2,3)*D151*10^(-6),0)+IF(LEFT(G151,4)="等边角钢",VLOOKUP(LEFT(F151,7),'数据库'!$A$2:$C$83,2,FALSE)*D151*10^(-3),0)+IF(LEFT(G151,5)="不等边角钢",VLOOKUP(LEFT(F151,11),'数据库'!$D$2:$F$66,2,FALSE)*D151*10^(-3),0)+IF(LEFT(G151,2)="槽钢",VLOOKUP(LEFT(F151,7),'数据库'!$G$2:$I$31,2,FALSE)*D151*10^(-3),0)+IF(LEFT(G151,3)="工字钢",VLOOKUP(LEFT(F151,5),'数据库'!$J$2:$L$35,2,FALSE)*D151*10^(-3))+IF(LEFT(G151,3)="C型钢",VLOOKUP(LEFT(F151,14),'数据库'!$M$2:$O$30,2,FALSE)*D151*10^(-3))+IF(LEFT(G151,3)="H型钢",VLOOKUP(LEFT(F151,16),'数据库'!$P$2:$R$66,2,FALSE)*D151*10^(-3))+IF(LEFT(G151,4)="花纹钢板",MID(F151,5,FIND("*",F151)-5)*D151*10^(-6)*2,0))*E151</f>
        <v>0</v>
      </c>
    </row>
    <row r="152" spans="6:9" ht="15.75">
      <c r="F152" s="68">
        <f t="shared" si="32"/>
      </c>
      <c r="G152" s="69">
        <f t="shared" si="33"/>
      </c>
      <c r="H152" s="70">
        <f>(IF(LEFT(G152,2)="钢板",MID(F152,2,FIND("*",F152)-2)*D152*MID(F152,FIND("*",F152)+1,2)*10^(-9)*7850,0)+IF(LEFT(G152,2)="钢管",PI()*((MID(F152,2,FIND("*",F152,2)-2)/2)^2-(MID(F152,2,FIND("*",F152,2)-2)/2-MID(F152,FIND("*",F152,2)+1,4))^2)*D152*10^(-9)*7850,0)+IF(LEFT(G152,2)="钢筋",ROUND(PI()*(MID(F152,2,3)/2)^2*7850*10^(-6),3)*10^(-3)*D152,0)+IF(LEFT(G152,4)="等边角钢",VLOOKUP(MID(F152,1,7),'数据库'!$A$2:$C$83,3,FALSE)*D152*10^(-3),0)+IF(LEFT(G152,5)="不等边角钢",VLOOKUP(MID(F152,1,11),'数据库'!$D$2:$F$64,3,FALSE)*D152*10^(-3),0)+IF(LEFT(G152,2)="槽钢",VLOOKUP(MID(F152,1,6),'数据库'!$G$2:$I$31,3,FALSE)*D152*10^(-3),0)+IF(LEFT(G152,3)="工字钢",VLOOKUP(LEFT(F152,5),'数据库'!$J$2:$L$35,3,FALSE)*D152*10^(-3),0)+IF(LEFT(G152,3)="C型钢",VLOOKUP(LEFT(F152,14),'数据库'!$M$2:$O$30,3,FALSE)*D152*10^(-3),0)+IF(LEFT(G152,3)="H型钢",VLOOKUP(LEFT(F152,16),'数据库'!$P$2:$R$66,3,FALSE)*D152*10^(-3),0)+IF(LEFT(G152,4)="花纹钢板",VLOOKUP(LEFT(G152,7),'数据库'!$S$2:$T$11,2,FALSE)*MID(F152,5,FIND("*",F152,2)-5)*D152*10^(-6),0))*E152</f>
        <v>0</v>
      </c>
      <c r="I152" s="70">
        <f>(IF(LEFT(G152,2)="钢板",MID(F152,2,FIND("*",F152)-2)*D152*10^(-6)*2,0)+IF(LEFT(G152,2)="钢管",PI()*MID(F152,2,FIND("*",F152)-2)*D152*10^(-6),0)+IF(LEFT(G152,2)="钢筋",PI()*MID(F152,2,3)*D152*10^(-6),0)+IF(LEFT(G152,4)="等边角钢",VLOOKUP(LEFT(F152,7),'数据库'!$A$2:$C$83,2,FALSE)*D152*10^(-3),0)+IF(LEFT(G152,5)="不等边角钢",VLOOKUP(LEFT(F152,11),'数据库'!$D$2:$F$66,2,FALSE)*D152*10^(-3),0)+IF(LEFT(G152,2)="槽钢",VLOOKUP(LEFT(F152,7),'数据库'!$G$2:$I$31,2,FALSE)*D152*10^(-3),0)+IF(LEFT(G152,3)="工字钢",VLOOKUP(LEFT(F152,5),'数据库'!$J$2:$L$35,2,FALSE)*D152*10^(-3))+IF(LEFT(G152,3)="C型钢",VLOOKUP(LEFT(F152,14),'数据库'!$M$2:$O$30,2,FALSE)*D152*10^(-3))+IF(LEFT(G152,3)="H型钢",VLOOKUP(LEFT(F152,16),'数据库'!$P$2:$R$66,2,FALSE)*D152*10^(-3))+IF(LEFT(G152,4)="花纹钢板",MID(F152,5,FIND("*",F152)-5)*D152*10^(-6)*2,0))*E152</f>
        <v>0</v>
      </c>
    </row>
    <row r="153" spans="6:9" ht="15.75">
      <c r="F153" s="68">
        <f t="shared" si="32"/>
      </c>
      <c r="G153" s="69">
        <f t="shared" si="33"/>
      </c>
      <c r="H153" s="70">
        <f>(IF(LEFT(G153,2)="钢板",MID(F153,2,FIND("*",F153)-2)*D153*MID(F153,FIND("*",F153)+1,2)*10^(-9)*7850,0)+IF(LEFT(G153,2)="钢管",PI()*((MID(F153,2,FIND("*",F153,2)-2)/2)^2-(MID(F153,2,FIND("*",F153,2)-2)/2-MID(F153,FIND("*",F153,2)+1,4))^2)*D153*10^(-9)*7850,0)+IF(LEFT(G153,2)="钢筋",ROUND(PI()*(MID(F153,2,3)/2)^2*7850*10^(-6),3)*10^(-3)*D153,0)+IF(LEFT(G153,4)="等边角钢",VLOOKUP(MID(F153,1,7),'数据库'!$A$2:$C$83,3,FALSE)*D153*10^(-3),0)+IF(LEFT(G153,5)="不等边角钢",VLOOKUP(MID(F153,1,11),'数据库'!$D$2:$F$64,3,FALSE)*D153*10^(-3),0)+IF(LEFT(G153,2)="槽钢",VLOOKUP(MID(F153,1,6),'数据库'!$G$2:$I$31,3,FALSE)*D153*10^(-3),0)+IF(LEFT(G153,3)="工字钢",VLOOKUP(LEFT(F153,5),'数据库'!$J$2:$L$35,3,FALSE)*D153*10^(-3),0)+IF(LEFT(G153,3)="C型钢",VLOOKUP(LEFT(F153,14),'数据库'!$M$2:$O$30,3,FALSE)*D153*10^(-3),0)+IF(LEFT(G153,3)="H型钢",VLOOKUP(LEFT(F153,16),'数据库'!$P$2:$R$66,3,FALSE)*D153*10^(-3),0)+IF(LEFT(G153,4)="花纹钢板",VLOOKUP(LEFT(G153,7),'数据库'!$S$2:$T$11,2,FALSE)*MID(F153,5,FIND("*",F153,2)-5)*D153*10^(-6),0))*E153</f>
        <v>0</v>
      </c>
      <c r="I153" s="70">
        <f>(IF(LEFT(G153,2)="钢板",MID(F153,2,FIND("*",F153)-2)*D153*10^(-6)*2,0)+IF(LEFT(G153,2)="钢管",PI()*MID(F153,2,FIND("*",F153)-2)*D153*10^(-6),0)+IF(LEFT(G153,2)="钢筋",PI()*MID(F153,2,3)*D153*10^(-6),0)+IF(LEFT(G153,4)="等边角钢",VLOOKUP(LEFT(F153,7),'数据库'!$A$2:$C$83,2,FALSE)*D153*10^(-3),0)+IF(LEFT(G153,5)="不等边角钢",VLOOKUP(LEFT(F153,11),'数据库'!$D$2:$F$66,2,FALSE)*D153*10^(-3),0)+IF(LEFT(G153,2)="槽钢",VLOOKUP(LEFT(F153,7),'数据库'!$G$2:$I$31,2,FALSE)*D153*10^(-3),0)+IF(LEFT(G153,3)="工字钢",VLOOKUP(LEFT(F153,5),'数据库'!$J$2:$L$35,2,FALSE)*D153*10^(-3))+IF(LEFT(G153,3)="C型钢",VLOOKUP(LEFT(F153,14),'数据库'!$M$2:$O$30,2,FALSE)*D153*10^(-3))+IF(LEFT(G153,3)="H型钢",VLOOKUP(LEFT(F153,16),'数据库'!$P$2:$R$66,2,FALSE)*D153*10^(-3))+IF(LEFT(G153,4)="花纹钢板",MID(F153,5,FIND("*",F153)-5)*D153*10^(-6)*2,0))*E153</f>
        <v>0</v>
      </c>
    </row>
    <row r="154" spans="6:9" ht="15.75">
      <c r="F154" s="68">
        <f t="shared" si="32"/>
      </c>
      <c r="G154" s="69">
        <f t="shared" si="33"/>
      </c>
      <c r="H154" s="70">
        <f>(IF(LEFT(G154,2)="钢板",MID(F154,2,FIND("*",F154)-2)*D154*MID(F154,FIND("*",F154)+1,2)*10^(-9)*7850,0)+IF(LEFT(G154,2)="钢管",PI()*((MID(F154,2,FIND("*",F154,2)-2)/2)^2-(MID(F154,2,FIND("*",F154,2)-2)/2-MID(F154,FIND("*",F154,2)+1,4))^2)*D154*10^(-9)*7850,0)+IF(LEFT(G154,2)="钢筋",ROUND(PI()*(MID(F154,2,3)/2)^2*7850*10^(-6),3)*10^(-3)*D154,0)+IF(LEFT(G154,4)="等边角钢",VLOOKUP(MID(F154,1,7),'数据库'!$A$2:$C$83,3,FALSE)*D154*10^(-3),0)+IF(LEFT(G154,5)="不等边角钢",VLOOKUP(MID(F154,1,11),'数据库'!$D$2:$F$64,3,FALSE)*D154*10^(-3),0)+IF(LEFT(G154,2)="槽钢",VLOOKUP(MID(F154,1,6),'数据库'!$G$2:$I$31,3,FALSE)*D154*10^(-3),0)+IF(LEFT(G154,3)="工字钢",VLOOKUP(LEFT(F154,5),'数据库'!$J$2:$L$35,3,FALSE)*D154*10^(-3),0)+IF(LEFT(G154,3)="C型钢",VLOOKUP(LEFT(F154,14),'数据库'!$M$2:$O$30,3,FALSE)*D154*10^(-3),0)+IF(LEFT(G154,3)="H型钢",VLOOKUP(LEFT(F154,16),'数据库'!$P$2:$R$66,3,FALSE)*D154*10^(-3),0)+IF(LEFT(G154,4)="花纹钢板",VLOOKUP(LEFT(G154,7),'数据库'!$S$2:$T$11,2,FALSE)*MID(F154,5,FIND("*",F154,2)-5)*D154*10^(-6),0))*E154</f>
        <v>0</v>
      </c>
      <c r="I154" s="70">
        <f>(IF(LEFT(G154,2)="钢板",MID(F154,2,FIND("*",F154)-2)*D154*10^(-6)*2,0)+IF(LEFT(G154,2)="钢管",PI()*MID(F154,2,FIND("*",F154)-2)*D154*10^(-6),0)+IF(LEFT(G154,2)="钢筋",PI()*MID(F154,2,3)*D154*10^(-6),0)+IF(LEFT(G154,4)="等边角钢",VLOOKUP(LEFT(F154,7),'数据库'!$A$2:$C$83,2,FALSE)*D154*10^(-3),0)+IF(LEFT(G154,5)="不等边角钢",VLOOKUP(LEFT(F154,11),'数据库'!$D$2:$F$66,2,FALSE)*D154*10^(-3),0)+IF(LEFT(G154,2)="槽钢",VLOOKUP(LEFT(F154,7),'数据库'!$G$2:$I$31,2,FALSE)*D154*10^(-3),0)+IF(LEFT(G154,3)="工字钢",VLOOKUP(LEFT(F154,5),'数据库'!$J$2:$L$35,2,FALSE)*D154*10^(-3))+IF(LEFT(G154,3)="C型钢",VLOOKUP(LEFT(F154,14),'数据库'!$M$2:$O$30,2,FALSE)*D154*10^(-3))+IF(LEFT(G154,3)="H型钢",VLOOKUP(LEFT(F154,16),'数据库'!$P$2:$R$66,2,FALSE)*D154*10^(-3))+IF(LEFT(G154,4)="花纹钢板",MID(F154,5,FIND("*",F154)-5)*D154*10^(-6)*2,0))*E154</f>
        <v>0</v>
      </c>
    </row>
    <row r="155" spans="6:9" ht="15.75">
      <c r="F155" s="68">
        <f t="shared" si="32"/>
      </c>
      <c r="G155" s="69">
        <f t="shared" si="33"/>
      </c>
      <c r="H155" s="70">
        <f>(IF(LEFT(G155,2)="钢板",MID(F155,2,FIND("*",F155)-2)*D155*MID(F155,FIND("*",F155)+1,2)*10^(-9)*7850,0)+IF(LEFT(G155,2)="钢管",PI()*((MID(F155,2,FIND("*",F155,2)-2)/2)^2-(MID(F155,2,FIND("*",F155,2)-2)/2-MID(F155,FIND("*",F155,2)+1,4))^2)*D155*10^(-9)*7850,0)+IF(LEFT(G155,2)="钢筋",ROUND(PI()*(MID(F155,2,3)/2)^2*7850*10^(-6),3)*10^(-3)*D155,0)+IF(LEFT(G155,4)="等边角钢",VLOOKUP(MID(F155,1,7),'数据库'!$A$2:$C$83,3,FALSE)*D155*10^(-3),0)+IF(LEFT(G155,5)="不等边角钢",VLOOKUP(MID(F155,1,11),'数据库'!$D$2:$F$64,3,FALSE)*D155*10^(-3),0)+IF(LEFT(G155,2)="槽钢",VLOOKUP(MID(F155,1,6),'数据库'!$G$2:$I$31,3,FALSE)*D155*10^(-3),0)+IF(LEFT(G155,3)="工字钢",VLOOKUP(LEFT(F155,5),'数据库'!$J$2:$L$35,3,FALSE)*D155*10^(-3),0)+IF(LEFT(G155,3)="C型钢",VLOOKUP(LEFT(F155,14),'数据库'!$M$2:$O$30,3,FALSE)*D155*10^(-3),0)+IF(LEFT(G155,3)="H型钢",VLOOKUP(LEFT(F155,16),'数据库'!$P$2:$R$66,3,FALSE)*D155*10^(-3),0)+IF(LEFT(G155,4)="花纹钢板",VLOOKUP(LEFT(G155,7),'数据库'!$S$2:$T$11,2,FALSE)*MID(F155,5,FIND("*",F155,2)-5)*D155*10^(-6),0))*E155</f>
        <v>0</v>
      </c>
      <c r="I155" s="70">
        <f>(IF(LEFT(G155,2)="钢板",MID(F155,2,FIND("*",F155)-2)*D155*10^(-6)*2,0)+IF(LEFT(G155,2)="钢管",PI()*MID(F155,2,FIND("*",F155)-2)*D155*10^(-6),0)+IF(LEFT(G155,2)="钢筋",PI()*MID(F155,2,3)*D155*10^(-6),0)+IF(LEFT(G155,4)="等边角钢",VLOOKUP(LEFT(F155,7),'数据库'!$A$2:$C$83,2,FALSE)*D155*10^(-3),0)+IF(LEFT(G155,5)="不等边角钢",VLOOKUP(LEFT(F155,11),'数据库'!$D$2:$F$66,2,FALSE)*D155*10^(-3),0)+IF(LEFT(G155,2)="槽钢",VLOOKUP(LEFT(F155,7),'数据库'!$G$2:$I$31,2,FALSE)*D155*10^(-3),0)+IF(LEFT(G155,3)="工字钢",VLOOKUP(LEFT(F155,5),'数据库'!$J$2:$L$35,2,FALSE)*D155*10^(-3))+IF(LEFT(G155,3)="C型钢",VLOOKUP(LEFT(F155,14),'数据库'!$M$2:$O$30,2,FALSE)*D155*10^(-3))+IF(LEFT(G155,3)="H型钢",VLOOKUP(LEFT(F155,16),'数据库'!$P$2:$R$66,2,FALSE)*D155*10^(-3))+IF(LEFT(G155,4)="花纹钢板",MID(F155,5,FIND("*",F155)-5)*D155*10^(-6)*2,0))*E155</f>
        <v>0</v>
      </c>
    </row>
    <row r="156" spans="6:9" ht="15.75">
      <c r="F156" s="68">
        <f t="shared" si="32"/>
      </c>
      <c r="G156" s="69">
        <f t="shared" si="33"/>
      </c>
      <c r="H156" s="70">
        <f>(IF(LEFT(G156,2)="钢板",MID(F156,2,FIND("*",F156)-2)*D156*MID(F156,FIND("*",F156)+1,2)*10^(-9)*7850,0)+IF(LEFT(G156,2)="钢管",PI()*((MID(F156,2,FIND("*",F156,2)-2)/2)^2-(MID(F156,2,FIND("*",F156,2)-2)/2-MID(F156,FIND("*",F156,2)+1,4))^2)*D156*10^(-9)*7850,0)+IF(LEFT(G156,2)="钢筋",ROUND(PI()*(MID(F156,2,3)/2)^2*7850*10^(-6),3)*10^(-3)*D156,0)+IF(LEFT(G156,4)="等边角钢",VLOOKUP(MID(F156,1,7),'数据库'!$A$2:$C$83,3,FALSE)*D156*10^(-3),0)+IF(LEFT(G156,5)="不等边角钢",VLOOKUP(MID(F156,1,11),'数据库'!$D$2:$F$64,3,FALSE)*D156*10^(-3),0)+IF(LEFT(G156,2)="槽钢",VLOOKUP(MID(F156,1,6),'数据库'!$G$2:$I$31,3,FALSE)*D156*10^(-3),0)+IF(LEFT(G156,3)="工字钢",VLOOKUP(LEFT(F156,5),'数据库'!$J$2:$L$35,3,FALSE)*D156*10^(-3),0)+IF(LEFT(G156,3)="C型钢",VLOOKUP(LEFT(F156,14),'数据库'!$M$2:$O$30,3,FALSE)*D156*10^(-3),0)+IF(LEFT(G156,3)="H型钢",VLOOKUP(LEFT(F156,16),'数据库'!$P$2:$R$66,3,FALSE)*D156*10^(-3),0)+IF(LEFT(G156,4)="花纹钢板",VLOOKUP(LEFT(G156,7),'数据库'!$S$2:$T$11,2,FALSE)*MID(F156,5,FIND("*",F156,2)-5)*D156*10^(-6),0))*E156</f>
        <v>0</v>
      </c>
      <c r="I156" s="70">
        <f>(IF(LEFT(G156,2)="钢板",MID(F156,2,FIND("*",F156)-2)*D156*10^(-6)*2,0)+IF(LEFT(G156,2)="钢管",PI()*MID(F156,2,FIND("*",F156)-2)*D156*10^(-6),0)+IF(LEFT(G156,2)="钢筋",PI()*MID(F156,2,3)*D156*10^(-6),0)+IF(LEFT(G156,4)="等边角钢",VLOOKUP(LEFT(F156,7),'数据库'!$A$2:$C$83,2,FALSE)*D156*10^(-3),0)+IF(LEFT(G156,5)="不等边角钢",VLOOKUP(LEFT(F156,11),'数据库'!$D$2:$F$66,2,FALSE)*D156*10^(-3),0)+IF(LEFT(G156,2)="槽钢",VLOOKUP(LEFT(F156,7),'数据库'!$G$2:$I$31,2,FALSE)*D156*10^(-3),0)+IF(LEFT(G156,3)="工字钢",VLOOKUP(LEFT(F156,5),'数据库'!$J$2:$L$35,2,FALSE)*D156*10^(-3))+IF(LEFT(G156,3)="C型钢",VLOOKUP(LEFT(F156,14),'数据库'!$M$2:$O$30,2,FALSE)*D156*10^(-3))+IF(LEFT(G156,3)="H型钢",VLOOKUP(LEFT(F156,16),'数据库'!$P$2:$R$66,2,FALSE)*D156*10^(-3))+IF(LEFT(G156,4)="花纹钢板",MID(F156,5,FIND("*",F156)-5)*D156*10^(-6)*2,0))*E156</f>
        <v>0</v>
      </c>
    </row>
    <row r="157" spans="6:9" ht="15.75">
      <c r="F157" s="68">
        <f t="shared" si="32"/>
      </c>
      <c r="G157" s="69">
        <f t="shared" si="33"/>
      </c>
      <c r="H157" s="70">
        <f>(IF(LEFT(G157,2)="钢板",MID(F157,2,FIND("*",F157)-2)*D157*MID(F157,FIND("*",F157)+1,2)*10^(-9)*7850,0)+IF(LEFT(G157,2)="钢管",PI()*((MID(F157,2,FIND("*",F157,2)-2)/2)^2-(MID(F157,2,FIND("*",F157,2)-2)/2-MID(F157,FIND("*",F157,2)+1,4))^2)*D157*10^(-9)*7850,0)+IF(LEFT(G157,2)="钢筋",ROUND(PI()*(MID(F157,2,3)/2)^2*7850*10^(-6),3)*10^(-3)*D157,0)+IF(LEFT(G157,4)="等边角钢",VLOOKUP(MID(F157,1,7),'数据库'!$A$2:$C$83,3,FALSE)*D157*10^(-3),0)+IF(LEFT(G157,5)="不等边角钢",VLOOKUP(MID(F157,1,11),'数据库'!$D$2:$F$64,3,FALSE)*D157*10^(-3),0)+IF(LEFT(G157,2)="槽钢",VLOOKUP(MID(F157,1,6),'数据库'!$G$2:$I$31,3,FALSE)*D157*10^(-3),0)+IF(LEFT(G157,3)="工字钢",VLOOKUP(LEFT(F157,5),'数据库'!$J$2:$L$35,3,FALSE)*D157*10^(-3),0)+IF(LEFT(G157,3)="C型钢",VLOOKUP(LEFT(F157,14),'数据库'!$M$2:$O$30,3,FALSE)*D157*10^(-3),0)+IF(LEFT(G157,3)="H型钢",VLOOKUP(LEFT(F157,16),'数据库'!$P$2:$R$66,3,FALSE)*D157*10^(-3),0)+IF(LEFT(G157,4)="花纹钢板",VLOOKUP(LEFT(G157,7),'数据库'!$S$2:$T$11,2,FALSE)*MID(F157,5,FIND("*",F157,2)-5)*D157*10^(-6),0))*E157</f>
        <v>0</v>
      </c>
      <c r="I157" s="70">
        <f>(IF(LEFT(G157,2)="钢板",MID(F157,2,FIND("*",F157)-2)*D157*10^(-6)*2,0)+IF(LEFT(G157,2)="钢管",PI()*MID(F157,2,FIND("*",F157)-2)*D157*10^(-6),0)+IF(LEFT(G157,2)="钢筋",PI()*MID(F157,2,3)*D157*10^(-6),0)+IF(LEFT(G157,4)="等边角钢",VLOOKUP(LEFT(F157,7),'数据库'!$A$2:$C$83,2,FALSE)*D157*10^(-3),0)+IF(LEFT(G157,5)="不等边角钢",VLOOKUP(LEFT(F157,11),'数据库'!$D$2:$F$66,2,FALSE)*D157*10^(-3),0)+IF(LEFT(G157,2)="槽钢",VLOOKUP(LEFT(F157,7),'数据库'!$G$2:$I$31,2,FALSE)*D157*10^(-3),0)+IF(LEFT(G157,3)="工字钢",VLOOKUP(LEFT(F157,5),'数据库'!$J$2:$L$35,2,FALSE)*D157*10^(-3))+IF(LEFT(G157,3)="C型钢",VLOOKUP(LEFT(F157,14),'数据库'!$M$2:$O$30,2,FALSE)*D157*10^(-3))+IF(LEFT(G157,3)="H型钢",VLOOKUP(LEFT(F157,16),'数据库'!$P$2:$R$66,2,FALSE)*D157*10^(-3))+IF(LEFT(G157,4)="花纹钢板",MID(F157,5,FIND("*",F157)-5)*D157*10^(-6)*2,0))*E157</f>
        <v>0</v>
      </c>
    </row>
    <row r="158" spans="6:9" ht="15.75">
      <c r="F158" s="68">
        <f t="shared" si="32"/>
      </c>
      <c r="G158" s="69">
        <f t="shared" si="33"/>
      </c>
      <c r="H158" s="70">
        <f>(IF(LEFT(G158,2)="钢板",MID(F158,2,FIND("*",F158)-2)*D158*MID(F158,FIND("*",F158)+1,2)*10^(-9)*7850,0)+IF(LEFT(G158,2)="钢管",PI()*((MID(F158,2,FIND("*",F158,2)-2)/2)^2-(MID(F158,2,FIND("*",F158,2)-2)/2-MID(F158,FIND("*",F158,2)+1,4))^2)*D158*10^(-9)*7850,0)+IF(LEFT(G158,2)="钢筋",ROUND(PI()*(MID(F158,2,3)/2)^2*7850*10^(-6),3)*10^(-3)*D158,0)+IF(LEFT(G158,4)="等边角钢",VLOOKUP(MID(F158,1,7),'数据库'!$A$2:$C$83,3,FALSE)*D158*10^(-3),0)+IF(LEFT(G158,5)="不等边角钢",VLOOKUP(MID(F158,1,11),'数据库'!$D$2:$F$64,3,FALSE)*D158*10^(-3),0)+IF(LEFT(G158,2)="槽钢",VLOOKUP(MID(F158,1,6),'数据库'!$G$2:$I$31,3,FALSE)*D158*10^(-3),0)+IF(LEFT(G158,3)="工字钢",VLOOKUP(LEFT(F158,5),'数据库'!$J$2:$L$35,3,FALSE)*D158*10^(-3),0)+IF(LEFT(G158,3)="C型钢",VLOOKUP(LEFT(F158,14),'数据库'!$M$2:$O$30,3,FALSE)*D158*10^(-3),0)+IF(LEFT(G158,3)="H型钢",VLOOKUP(LEFT(F158,16),'数据库'!$P$2:$R$66,3,FALSE)*D158*10^(-3),0)+IF(LEFT(G158,4)="花纹钢板",VLOOKUP(LEFT(G158,7),'数据库'!$S$2:$T$11,2,FALSE)*MID(F158,5,FIND("*",F158,2)-5)*D158*10^(-6),0))*E158</f>
        <v>0</v>
      </c>
      <c r="I158" s="70">
        <f>(IF(LEFT(G158,2)="钢板",MID(F158,2,FIND("*",F158)-2)*D158*10^(-6)*2,0)+IF(LEFT(G158,2)="钢管",PI()*MID(F158,2,FIND("*",F158)-2)*D158*10^(-6),0)+IF(LEFT(G158,2)="钢筋",PI()*MID(F158,2,3)*D158*10^(-6),0)+IF(LEFT(G158,4)="等边角钢",VLOOKUP(LEFT(F158,7),'数据库'!$A$2:$C$83,2,FALSE)*D158*10^(-3),0)+IF(LEFT(G158,5)="不等边角钢",VLOOKUP(LEFT(F158,11),'数据库'!$D$2:$F$66,2,FALSE)*D158*10^(-3),0)+IF(LEFT(G158,2)="槽钢",VLOOKUP(LEFT(F158,7),'数据库'!$G$2:$I$31,2,FALSE)*D158*10^(-3),0)+IF(LEFT(G158,3)="工字钢",VLOOKUP(LEFT(F158,5),'数据库'!$J$2:$L$35,2,FALSE)*D158*10^(-3))+IF(LEFT(G158,3)="C型钢",VLOOKUP(LEFT(F158,14),'数据库'!$M$2:$O$30,2,FALSE)*D158*10^(-3))+IF(LEFT(G158,3)="H型钢",VLOOKUP(LEFT(F158,16),'数据库'!$P$2:$R$66,2,FALSE)*D158*10^(-3))+IF(LEFT(G158,4)="花纹钢板",MID(F158,5,FIND("*",F158)-5)*D158*10^(-6)*2,0))*E158</f>
        <v>0</v>
      </c>
    </row>
    <row r="159" spans="6:9" ht="15.75">
      <c r="F159" s="68">
        <f t="shared" si="32"/>
      </c>
      <c r="G159" s="69">
        <f t="shared" si="33"/>
      </c>
      <c r="H159" s="70">
        <f>(IF(LEFT(G159,2)="钢板",MID(F159,2,FIND("*",F159)-2)*D159*MID(F159,FIND("*",F159)+1,2)*10^(-9)*7850,0)+IF(LEFT(G159,2)="钢管",PI()*((MID(F159,2,FIND("*",F159,2)-2)/2)^2-(MID(F159,2,FIND("*",F159,2)-2)/2-MID(F159,FIND("*",F159,2)+1,4))^2)*D159*10^(-9)*7850,0)+IF(LEFT(G159,2)="钢筋",ROUND(PI()*(MID(F159,2,3)/2)^2*7850*10^(-6),3)*10^(-3)*D159,0)+IF(LEFT(G159,4)="等边角钢",VLOOKUP(MID(F159,1,7),'数据库'!$A$2:$C$83,3,FALSE)*D159*10^(-3),0)+IF(LEFT(G159,5)="不等边角钢",VLOOKUP(MID(F159,1,11),'数据库'!$D$2:$F$64,3,FALSE)*D159*10^(-3),0)+IF(LEFT(G159,2)="槽钢",VLOOKUP(MID(F159,1,6),'数据库'!$G$2:$I$31,3,FALSE)*D159*10^(-3),0)+IF(LEFT(G159,3)="工字钢",VLOOKUP(LEFT(F159,5),'数据库'!$J$2:$L$35,3,FALSE)*D159*10^(-3),0)+IF(LEFT(G159,3)="C型钢",VLOOKUP(LEFT(F159,14),'数据库'!$M$2:$O$30,3,FALSE)*D159*10^(-3),0)+IF(LEFT(G159,3)="H型钢",VLOOKUP(LEFT(F159,16),'数据库'!$P$2:$R$66,3,FALSE)*D159*10^(-3),0)+IF(LEFT(G159,4)="花纹钢板",VLOOKUP(LEFT(G159,7),'数据库'!$S$2:$T$11,2,FALSE)*MID(F159,5,FIND("*",F159,2)-5)*D159*10^(-6),0))*E159</f>
        <v>0</v>
      </c>
      <c r="I159" s="70">
        <f>(IF(LEFT(G159,2)="钢板",MID(F159,2,FIND("*",F159)-2)*D159*10^(-6)*2,0)+IF(LEFT(G159,2)="钢管",PI()*MID(F159,2,FIND("*",F159)-2)*D159*10^(-6),0)+IF(LEFT(G159,2)="钢筋",PI()*MID(F159,2,3)*D159*10^(-6),0)+IF(LEFT(G159,4)="等边角钢",VLOOKUP(LEFT(F159,7),'数据库'!$A$2:$C$83,2,FALSE)*D159*10^(-3),0)+IF(LEFT(G159,5)="不等边角钢",VLOOKUP(LEFT(F159,11),'数据库'!$D$2:$F$66,2,FALSE)*D159*10^(-3),0)+IF(LEFT(G159,2)="槽钢",VLOOKUP(LEFT(F159,7),'数据库'!$G$2:$I$31,2,FALSE)*D159*10^(-3),0)+IF(LEFT(G159,3)="工字钢",VLOOKUP(LEFT(F159,5),'数据库'!$J$2:$L$35,2,FALSE)*D159*10^(-3))+IF(LEFT(G159,3)="C型钢",VLOOKUP(LEFT(F159,14),'数据库'!$M$2:$O$30,2,FALSE)*D159*10^(-3))+IF(LEFT(G159,3)="H型钢",VLOOKUP(LEFT(F159,16),'数据库'!$P$2:$R$66,2,FALSE)*D159*10^(-3))+IF(LEFT(G159,4)="花纹钢板",MID(F159,5,FIND("*",F159)-5)*D159*10^(-6)*2,0))*E159</f>
        <v>0</v>
      </c>
    </row>
    <row r="160" spans="6:9" ht="15.75">
      <c r="F160" s="68">
        <f t="shared" si="32"/>
      </c>
      <c r="G160" s="69">
        <f t="shared" si="33"/>
      </c>
      <c r="H160" s="70">
        <f>(IF(LEFT(G160,2)="钢板",MID(F160,2,FIND("*",F160)-2)*D160*MID(F160,FIND("*",F160)+1,2)*10^(-9)*7850,0)+IF(LEFT(G160,2)="钢管",PI()*((MID(F160,2,FIND("*",F160,2)-2)/2)^2-(MID(F160,2,FIND("*",F160,2)-2)/2-MID(F160,FIND("*",F160,2)+1,4))^2)*D160*10^(-9)*7850,0)+IF(LEFT(G160,2)="钢筋",ROUND(PI()*(MID(F160,2,3)/2)^2*7850*10^(-6),3)*10^(-3)*D160,0)+IF(LEFT(G160,4)="等边角钢",VLOOKUP(MID(F160,1,7),'数据库'!$A$2:$C$83,3,FALSE)*D160*10^(-3),0)+IF(LEFT(G160,5)="不等边角钢",VLOOKUP(MID(F160,1,11),'数据库'!$D$2:$F$64,3,FALSE)*D160*10^(-3),0)+IF(LEFT(G160,2)="槽钢",VLOOKUP(MID(F160,1,6),'数据库'!$G$2:$I$31,3,FALSE)*D160*10^(-3),0)+IF(LEFT(G160,3)="工字钢",VLOOKUP(LEFT(F160,5),'数据库'!$J$2:$L$35,3,FALSE)*D160*10^(-3),0)+IF(LEFT(G160,3)="C型钢",VLOOKUP(LEFT(F160,14),'数据库'!$M$2:$O$30,3,FALSE)*D160*10^(-3),0)+IF(LEFT(G160,3)="H型钢",VLOOKUP(LEFT(F160,16),'数据库'!$P$2:$R$66,3,FALSE)*D160*10^(-3),0)+IF(LEFT(G160,4)="花纹钢板",VLOOKUP(LEFT(G160,7),'数据库'!$S$2:$T$11,2,FALSE)*MID(F160,5,FIND("*",F160,2)-5)*D160*10^(-6),0))*E160</f>
        <v>0</v>
      </c>
      <c r="I160" s="70">
        <f>(IF(LEFT(G160,2)="钢板",MID(F160,2,FIND("*",F160)-2)*D160*10^(-6)*2,0)+IF(LEFT(G160,2)="钢管",PI()*MID(F160,2,FIND("*",F160)-2)*D160*10^(-6),0)+IF(LEFT(G160,2)="钢筋",PI()*MID(F160,2,3)*D160*10^(-6),0)+IF(LEFT(G160,4)="等边角钢",VLOOKUP(LEFT(F160,7),'数据库'!$A$2:$C$83,2,FALSE)*D160*10^(-3),0)+IF(LEFT(G160,5)="不等边角钢",VLOOKUP(LEFT(F160,11),'数据库'!$D$2:$F$66,2,FALSE)*D160*10^(-3),0)+IF(LEFT(G160,2)="槽钢",VLOOKUP(LEFT(F160,7),'数据库'!$G$2:$I$31,2,FALSE)*D160*10^(-3),0)+IF(LEFT(G160,3)="工字钢",VLOOKUP(LEFT(F160,5),'数据库'!$J$2:$L$35,2,FALSE)*D160*10^(-3))+IF(LEFT(G160,3)="C型钢",VLOOKUP(LEFT(F160,14),'数据库'!$M$2:$O$30,2,FALSE)*D160*10^(-3))+IF(LEFT(G160,3)="H型钢",VLOOKUP(LEFT(F160,16),'数据库'!$P$2:$R$66,2,FALSE)*D160*10^(-3))+IF(LEFT(G160,4)="花纹钢板",MID(F160,5,FIND("*",F160)-5)*D160*10^(-6)*2,0))*E160</f>
        <v>0</v>
      </c>
    </row>
    <row r="161" spans="6:9" ht="15.75">
      <c r="F161" s="68">
        <f t="shared" si="32"/>
      </c>
      <c r="G161" s="69">
        <f t="shared" si="33"/>
      </c>
      <c r="H161" s="70">
        <f>(IF(LEFT(G161,2)="钢板",MID(F161,2,FIND("*",F161)-2)*D161*MID(F161,FIND("*",F161)+1,2)*10^(-9)*7850,0)+IF(LEFT(G161,2)="钢管",PI()*((MID(F161,2,FIND("*",F161,2)-2)/2)^2-(MID(F161,2,FIND("*",F161,2)-2)/2-MID(F161,FIND("*",F161,2)+1,4))^2)*D161*10^(-9)*7850,0)+IF(LEFT(G161,2)="钢筋",ROUND(PI()*(MID(F161,2,3)/2)^2*7850*10^(-6),3)*10^(-3)*D161,0)+IF(LEFT(G161,4)="等边角钢",VLOOKUP(MID(F161,1,7),'数据库'!$A$2:$C$83,3,FALSE)*D161*10^(-3),0)+IF(LEFT(G161,5)="不等边角钢",VLOOKUP(MID(F161,1,11),'数据库'!$D$2:$F$64,3,FALSE)*D161*10^(-3),0)+IF(LEFT(G161,2)="槽钢",VLOOKUP(MID(F161,1,6),'数据库'!$G$2:$I$31,3,FALSE)*D161*10^(-3),0)+IF(LEFT(G161,3)="工字钢",VLOOKUP(LEFT(F161,5),'数据库'!$J$2:$L$35,3,FALSE)*D161*10^(-3),0)+IF(LEFT(G161,3)="C型钢",VLOOKUP(LEFT(F161,14),'数据库'!$M$2:$O$30,3,FALSE)*D161*10^(-3),0)+IF(LEFT(G161,3)="H型钢",VLOOKUP(LEFT(F161,16),'数据库'!$P$2:$R$66,3,FALSE)*D161*10^(-3),0)+IF(LEFT(G161,4)="花纹钢板",VLOOKUP(LEFT(G161,7),'数据库'!$S$2:$T$11,2,FALSE)*MID(F161,5,FIND("*",F161,2)-5)*D161*10^(-6),0))*E161</f>
        <v>0</v>
      </c>
      <c r="I161" s="70">
        <f>(IF(LEFT(G161,2)="钢板",MID(F161,2,FIND("*",F161)-2)*D161*10^(-6)*2,0)+IF(LEFT(G161,2)="钢管",PI()*MID(F161,2,FIND("*",F161)-2)*D161*10^(-6),0)+IF(LEFT(G161,2)="钢筋",PI()*MID(F161,2,3)*D161*10^(-6),0)+IF(LEFT(G161,4)="等边角钢",VLOOKUP(LEFT(F161,7),'数据库'!$A$2:$C$83,2,FALSE)*D161*10^(-3),0)+IF(LEFT(G161,5)="不等边角钢",VLOOKUP(LEFT(F161,11),'数据库'!$D$2:$F$66,2,FALSE)*D161*10^(-3),0)+IF(LEFT(G161,2)="槽钢",VLOOKUP(LEFT(F161,7),'数据库'!$G$2:$I$31,2,FALSE)*D161*10^(-3),0)+IF(LEFT(G161,3)="工字钢",VLOOKUP(LEFT(F161,5),'数据库'!$J$2:$L$35,2,FALSE)*D161*10^(-3))+IF(LEFT(G161,3)="C型钢",VLOOKUP(LEFT(F161,14),'数据库'!$M$2:$O$30,2,FALSE)*D161*10^(-3))+IF(LEFT(G161,3)="H型钢",VLOOKUP(LEFT(F161,16),'数据库'!$P$2:$R$66,2,FALSE)*D161*10^(-3))+IF(LEFT(G161,4)="花纹钢板",MID(F161,5,FIND("*",F161)-5)*D161*10^(-6)*2,0))*E161</f>
        <v>0</v>
      </c>
    </row>
    <row r="162" spans="6:9" ht="15.75">
      <c r="F162" s="68">
        <f t="shared" si="32"/>
      </c>
      <c r="G162" s="69">
        <f t="shared" si="33"/>
      </c>
      <c r="H162" s="70">
        <f>(IF(LEFT(G162,2)="钢板",MID(F162,2,FIND("*",F162)-2)*D162*MID(F162,FIND("*",F162)+1,2)*10^(-9)*7850,0)+IF(LEFT(G162,2)="钢管",PI()*((MID(F162,2,FIND("*",F162,2)-2)/2)^2-(MID(F162,2,FIND("*",F162,2)-2)/2-MID(F162,FIND("*",F162,2)+1,4))^2)*D162*10^(-9)*7850,0)+IF(LEFT(G162,2)="钢筋",ROUND(PI()*(MID(F162,2,3)/2)^2*7850*10^(-6),3)*10^(-3)*D162,0)+IF(LEFT(G162,4)="等边角钢",VLOOKUP(MID(F162,1,7),'数据库'!$A$2:$C$83,3,FALSE)*D162*10^(-3),0)+IF(LEFT(G162,5)="不等边角钢",VLOOKUP(MID(F162,1,11),'数据库'!$D$2:$F$64,3,FALSE)*D162*10^(-3),0)+IF(LEFT(G162,2)="槽钢",VLOOKUP(MID(F162,1,6),'数据库'!$G$2:$I$31,3,FALSE)*D162*10^(-3),0)+IF(LEFT(G162,3)="工字钢",VLOOKUP(LEFT(F162,5),'数据库'!$J$2:$L$35,3,FALSE)*D162*10^(-3),0)+IF(LEFT(G162,3)="C型钢",VLOOKUP(LEFT(F162,14),'数据库'!$M$2:$O$30,3,FALSE)*D162*10^(-3),0)+IF(LEFT(G162,3)="H型钢",VLOOKUP(LEFT(F162,16),'数据库'!$P$2:$R$66,3,FALSE)*D162*10^(-3),0)+IF(LEFT(G162,4)="花纹钢板",VLOOKUP(LEFT(G162,7),'数据库'!$S$2:$T$11,2,FALSE)*MID(F162,5,FIND("*",F162,2)-5)*D162*10^(-6),0))*E162</f>
        <v>0</v>
      </c>
      <c r="I162" s="70">
        <f>(IF(LEFT(G162,2)="钢板",MID(F162,2,FIND("*",F162)-2)*D162*10^(-6)*2,0)+IF(LEFT(G162,2)="钢管",PI()*MID(F162,2,FIND("*",F162)-2)*D162*10^(-6),0)+IF(LEFT(G162,2)="钢筋",PI()*MID(F162,2,3)*D162*10^(-6),0)+IF(LEFT(G162,4)="等边角钢",VLOOKUP(LEFT(F162,7),'数据库'!$A$2:$C$83,2,FALSE)*D162*10^(-3),0)+IF(LEFT(G162,5)="不等边角钢",VLOOKUP(LEFT(F162,11),'数据库'!$D$2:$F$66,2,FALSE)*D162*10^(-3),0)+IF(LEFT(G162,2)="槽钢",VLOOKUP(LEFT(F162,7),'数据库'!$G$2:$I$31,2,FALSE)*D162*10^(-3),0)+IF(LEFT(G162,3)="工字钢",VLOOKUP(LEFT(F162,5),'数据库'!$J$2:$L$35,2,FALSE)*D162*10^(-3))+IF(LEFT(G162,3)="C型钢",VLOOKUP(LEFT(F162,14),'数据库'!$M$2:$O$30,2,FALSE)*D162*10^(-3))+IF(LEFT(G162,3)="H型钢",VLOOKUP(LEFT(F162,16),'数据库'!$P$2:$R$66,2,FALSE)*D162*10^(-3))+IF(LEFT(G162,4)="花纹钢板",MID(F162,5,FIND("*",F162)-5)*D162*10^(-6)*2,0))*E162</f>
        <v>0</v>
      </c>
    </row>
    <row r="163" spans="6:9" ht="15.75">
      <c r="F163" s="68">
        <f t="shared" si="32"/>
      </c>
      <c r="G163" s="69">
        <f t="shared" si="33"/>
      </c>
      <c r="H163" s="70">
        <f>(IF(LEFT(G163,2)="钢板",MID(F163,2,FIND("*",F163)-2)*D163*MID(F163,FIND("*",F163)+1,2)*10^(-9)*7850,0)+IF(LEFT(G163,2)="钢管",PI()*((MID(F163,2,FIND("*",F163,2)-2)/2)^2-(MID(F163,2,FIND("*",F163,2)-2)/2-MID(F163,FIND("*",F163,2)+1,4))^2)*D163*10^(-9)*7850,0)+IF(LEFT(G163,2)="钢筋",ROUND(PI()*(MID(F163,2,3)/2)^2*7850*10^(-6),3)*10^(-3)*D163,0)+IF(LEFT(G163,4)="等边角钢",VLOOKUP(MID(F163,1,7),'数据库'!$A$2:$C$83,3,FALSE)*D163*10^(-3),0)+IF(LEFT(G163,5)="不等边角钢",VLOOKUP(MID(F163,1,11),'数据库'!$D$2:$F$64,3,FALSE)*D163*10^(-3),0)+IF(LEFT(G163,2)="槽钢",VLOOKUP(MID(F163,1,6),'数据库'!$G$2:$I$31,3,FALSE)*D163*10^(-3),0)+IF(LEFT(G163,3)="工字钢",VLOOKUP(LEFT(F163,5),'数据库'!$J$2:$L$35,3,FALSE)*D163*10^(-3),0)+IF(LEFT(G163,3)="C型钢",VLOOKUP(LEFT(F163,14),'数据库'!$M$2:$O$30,3,FALSE)*D163*10^(-3),0)+IF(LEFT(G163,3)="H型钢",VLOOKUP(LEFT(F163,16),'数据库'!$P$2:$R$66,3,FALSE)*D163*10^(-3),0)+IF(LEFT(G163,4)="花纹钢板",VLOOKUP(LEFT(G163,7),'数据库'!$S$2:$T$11,2,FALSE)*MID(F163,5,FIND("*",F163,2)-5)*D163*10^(-6),0))*E163</f>
        <v>0</v>
      </c>
      <c r="I163" s="70">
        <f>(IF(LEFT(G163,2)="钢板",MID(F163,2,FIND("*",F163)-2)*D163*10^(-6)*2,0)+IF(LEFT(G163,2)="钢管",PI()*MID(F163,2,FIND("*",F163)-2)*D163*10^(-6),0)+IF(LEFT(G163,2)="钢筋",PI()*MID(F163,2,3)*D163*10^(-6),0)+IF(LEFT(G163,4)="等边角钢",VLOOKUP(LEFT(F163,7),'数据库'!$A$2:$C$83,2,FALSE)*D163*10^(-3),0)+IF(LEFT(G163,5)="不等边角钢",VLOOKUP(LEFT(F163,11),'数据库'!$D$2:$F$66,2,FALSE)*D163*10^(-3),0)+IF(LEFT(G163,2)="槽钢",VLOOKUP(LEFT(F163,7),'数据库'!$G$2:$I$31,2,FALSE)*D163*10^(-3),0)+IF(LEFT(G163,3)="工字钢",VLOOKUP(LEFT(F163,5),'数据库'!$J$2:$L$35,2,FALSE)*D163*10^(-3))+IF(LEFT(G163,3)="C型钢",VLOOKUP(LEFT(F163,14),'数据库'!$M$2:$O$30,2,FALSE)*D163*10^(-3))+IF(LEFT(G163,3)="H型钢",VLOOKUP(LEFT(F163,16),'数据库'!$P$2:$R$66,2,FALSE)*D163*10^(-3))+IF(LEFT(G163,4)="花纹钢板",MID(F163,5,FIND("*",F163)-5)*D163*10^(-6)*2,0))*E163</f>
        <v>0</v>
      </c>
    </row>
    <row r="164" spans="6:9" ht="15.75">
      <c r="F164" s="68">
        <f t="shared" si="32"/>
      </c>
      <c r="G164" s="69">
        <f t="shared" si="33"/>
      </c>
      <c r="H164" s="70">
        <f>(IF(LEFT(G164,2)="钢板",MID(F164,2,FIND("*",F164)-2)*D164*MID(F164,FIND("*",F164)+1,2)*10^(-9)*7850,0)+IF(LEFT(G164,2)="钢管",PI()*((MID(F164,2,FIND("*",F164,2)-2)/2)^2-(MID(F164,2,FIND("*",F164,2)-2)/2-MID(F164,FIND("*",F164,2)+1,4))^2)*D164*10^(-9)*7850,0)+IF(LEFT(G164,2)="钢筋",ROUND(PI()*(MID(F164,2,3)/2)^2*7850*10^(-6),3)*10^(-3)*D164,0)+IF(LEFT(G164,4)="等边角钢",VLOOKUP(MID(F164,1,7),'数据库'!$A$2:$C$83,3,FALSE)*D164*10^(-3),0)+IF(LEFT(G164,5)="不等边角钢",VLOOKUP(MID(F164,1,11),'数据库'!$D$2:$F$64,3,FALSE)*D164*10^(-3),0)+IF(LEFT(G164,2)="槽钢",VLOOKUP(MID(F164,1,6),'数据库'!$G$2:$I$31,3,FALSE)*D164*10^(-3),0)+IF(LEFT(G164,3)="工字钢",VLOOKUP(LEFT(F164,5),'数据库'!$J$2:$L$35,3,FALSE)*D164*10^(-3),0)+IF(LEFT(G164,3)="C型钢",VLOOKUP(LEFT(F164,14),'数据库'!$M$2:$O$30,3,FALSE)*D164*10^(-3),0)+IF(LEFT(G164,3)="H型钢",VLOOKUP(LEFT(F164,16),'数据库'!$P$2:$R$66,3,FALSE)*D164*10^(-3),0)+IF(LEFT(G164,4)="花纹钢板",VLOOKUP(LEFT(G164,7),'数据库'!$S$2:$T$11,2,FALSE)*MID(F164,5,FIND("*",F164,2)-5)*D164*10^(-6),0))*E164</f>
        <v>0</v>
      </c>
      <c r="I164" s="70">
        <f>(IF(LEFT(G164,2)="钢板",MID(F164,2,FIND("*",F164)-2)*D164*10^(-6)*2,0)+IF(LEFT(G164,2)="钢管",PI()*MID(F164,2,FIND("*",F164)-2)*D164*10^(-6),0)+IF(LEFT(G164,2)="钢筋",PI()*MID(F164,2,3)*D164*10^(-6),0)+IF(LEFT(G164,4)="等边角钢",VLOOKUP(LEFT(F164,7),'数据库'!$A$2:$C$83,2,FALSE)*D164*10^(-3),0)+IF(LEFT(G164,5)="不等边角钢",VLOOKUP(LEFT(F164,11),'数据库'!$D$2:$F$66,2,FALSE)*D164*10^(-3),0)+IF(LEFT(G164,2)="槽钢",VLOOKUP(LEFT(F164,7),'数据库'!$G$2:$I$31,2,FALSE)*D164*10^(-3),0)+IF(LEFT(G164,3)="工字钢",VLOOKUP(LEFT(F164,5),'数据库'!$J$2:$L$35,2,FALSE)*D164*10^(-3))+IF(LEFT(G164,3)="C型钢",VLOOKUP(LEFT(F164,14),'数据库'!$M$2:$O$30,2,FALSE)*D164*10^(-3))+IF(LEFT(G164,3)="H型钢",VLOOKUP(LEFT(F164,16),'数据库'!$P$2:$R$66,2,FALSE)*D164*10^(-3))+IF(LEFT(G164,4)="花纹钢板",MID(F164,5,FIND("*",F164)-5)*D164*10^(-6)*2,0))*E164</f>
        <v>0</v>
      </c>
    </row>
    <row r="165" spans="6:9" ht="15.75">
      <c r="F165" s="68">
        <f t="shared" si="32"/>
      </c>
      <c r="G165" s="69">
        <f t="shared" si="33"/>
      </c>
      <c r="H165" s="70">
        <f>(IF(LEFT(G165,2)="钢板",MID(F165,2,FIND("*",F165)-2)*D165*MID(F165,FIND("*",F165)+1,2)*10^(-9)*7850,0)+IF(LEFT(G165,2)="钢管",PI()*((MID(F165,2,FIND("*",F165,2)-2)/2)^2-(MID(F165,2,FIND("*",F165,2)-2)/2-MID(F165,FIND("*",F165,2)+1,4))^2)*D165*10^(-9)*7850,0)+IF(LEFT(G165,2)="钢筋",ROUND(PI()*(MID(F165,2,3)/2)^2*7850*10^(-6),3)*10^(-3)*D165,0)+IF(LEFT(G165,4)="等边角钢",VLOOKUP(MID(F165,1,7),'数据库'!$A$2:$C$83,3,FALSE)*D165*10^(-3),0)+IF(LEFT(G165,5)="不等边角钢",VLOOKUP(MID(F165,1,11),'数据库'!$D$2:$F$64,3,FALSE)*D165*10^(-3),0)+IF(LEFT(G165,2)="槽钢",VLOOKUP(MID(F165,1,6),'数据库'!$G$2:$I$31,3,FALSE)*D165*10^(-3),0)+IF(LEFT(G165,3)="工字钢",VLOOKUP(LEFT(F165,5),'数据库'!$J$2:$L$35,3,FALSE)*D165*10^(-3),0)+IF(LEFT(G165,3)="C型钢",VLOOKUP(LEFT(F165,14),'数据库'!$M$2:$O$30,3,FALSE)*D165*10^(-3),0)+IF(LEFT(G165,3)="H型钢",VLOOKUP(LEFT(F165,16),'数据库'!$P$2:$R$66,3,FALSE)*D165*10^(-3),0)+IF(LEFT(G165,4)="花纹钢板",VLOOKUP(LEFT(G165,7),'数据库'!$S$2:$T$11,2,FALSE)*MID(F165,5,FIND("*",F165,2)-5)*D165*10^(-6),0))*E165</f>
        <v>0</v>
      </c>
      <c r="I165" s="70">
        <f>(IF(LEFT(G165,2)="钢板",MID(F165,2,FIND("*",F165)-2)*D165*10^(-6)*2,0)+IF(LEFT(G165,2)="钢管",PI()*MID(F165,2,FIND("*",F165)-2)*D165*10^(-6),0)+IF(LEFT(G165,2)="钢筋",PI()*MID(F165,2,3)*D165*10^(-6),0)+IF(LEFT(G165,4)="等边角钢",VLOOKUP(LEFT(F165,7),'数据库'!$A$2:$C$83,2,FALSE)*D165*10^(-3),0)+IF(LEFT(G165,5)="不等边角钢",VLOOKUP(LEFT(F165,11),'数据库'!$D$2:$F$66,2,FALSE)*D165*10^(-3),0)+IF(LEFT(G165,2)="槽钢",VLOOKUP(LEFT(F165,7),'数据库'!$G$2:$I$31,2,FALSE)*D165*10^(-3),0)+IF(LEFT(G165,3)="工字钢",VLOOKUP(LEFT(F165,5),'数据库'!$J$2:$L$35,2,FALSE)*D165*10^(-3))+IF(LEFT(G165,3)="C型钢",VLOOKUP(LEFT(F165,14),'数据库'!$M$2:$O$30,2,FALSE)*D165*10^(-3))+IF(LEFT(G165,3)="H型钢",VLOOKUP(LEFT(F165,16),'数据库'!$P$2:$R$66,2,FALSE)*D165*10^(-3))+IF(LEFT(G165,4)="花纹钢板",MID(F165,5,FIND("*",F165)-5)*D165*10^(-6)*2,0))*E165</f>
        <v>0</v>
      </c>
    </row>
    <row r="166" spans="6:9" ht="15.75">
      <c r="F166" s="68">
        <f t="shared" si="32"/>
      </c>
      <c r="G166" s="69">
        <f t="shared" si="33"/>
      </c>
      <c r="H166" s="70">
        <f>(IF(LEFT(G166,2)="钢板",MID(F166,2,FIND("*",F166)-2)*D166*MID(F166,FIND("*",F166)+1,2)*10^(-9)*7850,0)+IF(LEFT(G166,2)="钢管",PI()*((MID(F166,2,FIND("*",F166,2)-2)/2)^2-(MID(F166,2,FIND("*",F166,2)-2)/2-MID(F166,FIND("*",F166,2)+1,4))^2)*D166*10^(-9)*7850,0)+IF(LEFT(G166,2)="钢筋",ROUND(PI()*(MID(F166,2,3)/2)^2*7850*10^(-6),3)*10^(-3)*D166,0)+IF(LEFT(G166,4)="等边角钢",VLOOKUP(MID(F166,1,7),'数据库'!$A$2:$C$83,3,FALSE)*D166*10^(-3),0)+IF(LEFT(G166,5)="不等边角钢",VLOOKUP(MID(F166,1,11),'数据库'!$D$2:$F$64,3,FALSE)*D166*10^(-3),0)+IF(LEFT(G166,2)="槽钢",VLOOKUP(MID(F166,1,6),'数据库'!$G$2:$I$31,3,FALSE)*D166*10^(-3),0)+IF(LEFT(G166,3)="工字钢",VLOOKUP(LEFT(F166,5),'数据库'!$J$2:$L$35,3,FALSE)*D166*10^(-3),0)+IF(LEFT(G166,3)="C型钢",VLOOKUP(LEFT(F166,14),'数据库'!$M$2:$O$30,3,FALSE)*D166*10^(-3),0)+IF(LEFT(G166,3)="H型钢",VLOOKUP(LEFT(F166,16),'数据库'!$P$2:$R$66,3,FALSE)*D166*10^(-3),0)+IF(LEFT(G166,4)="花纹钢板",VLOOKUP(LEFT(G166,7),'数据库'!$S$2:$T$11,2,FALSE)*MID(F166,5,FIND("*",F166,2)-5)*D166*10^(-6),0))*E166</f>
        <v>0</v>
      </c>
      <c r="I166" s="70">
        <f>(IF(LEFT(G166,2)="钢板",MID(F166,2,FIND("*",F166)-2)*D166*10^(-6)*2,0)+IF(LEFT(G166,2)="钢管",PI()*MID(F166,2,FIND("*",F166)-2)*D166*10^(-6),0)+IF(LEFT(G166,2)="钢筋",PI()*MID(F166,2,3)*D166*10^(-6),0)+IF(LEFT(G166,4)="等边角钢",VLOOKUP(LEFT(F166,7),'数据库'!$A$2:$C$83,2,FALSE)*D166*10^(-3),0)+IF(LEFT(G166,5)="不等边角钢",VLOOKUP(LEFT(F166,11),'数据库'!$D$2:$F$66,2,FALSE)*D166*10^(-3),0)+IF(LEFT(G166,2)="槽钢",VLOOKUP(LEFT(F166,7),'数据库'!$G$2:$I$31,2,FALSE)*D166*10^(-3),0)+IF(LEFT(G166,3)="工字钢",VLOOKUP(LEFT(F166,5),'数据库'!$J$2:$L$35,2,FALSE)*D166*10^(-3))+IF(LEFT(G166,3)="C型钢",VLOOKUP(LEFT(F166,14),'数据库'!$M$2:$O$30,2,FALSE)*D166*10^(-3))+IF(LEFT(G166,3)="H型钢",VLOOKUP(LEFT(F166,16),'数据库'!$P$2:$R$66,2,FALSE)*D166*10^(-3))+IF(LEFT(G166,4)="花纹钢板",MID(F166,5,FIND("*",F166)-5)*D166*10^(-6)*2,0))*E166</f>
        <v>0</v>
      </c>
    </row>
    <row r="167" spans="6:9" ht="15.75">
      <c r="F167" s="68">
        <f t="shared" si="32"/>
      </c>
      <c r="G167" s="69">
        <f t="shared" si="33"/>
      </c>
      <c r="H167" s="70">
        <f>(IF(LEFT(G167,2)="钢板",MID(F167,2,FIND("*",F167)-2)*D167*MID(F167,FIND("*",F167)+1,2)*10^(-9)*7850,0)+IF(LEFT(G167,2)="钢管",PI()*((MID(F167,2,FIND("*",F167,2)-2)/2)^2-(MID(F167,2,FIND("*",F167,2)-2)/2-MID(F167,FIND("*",F167,2)+1,4))^2)*D167*10^(-9)*7850,0)+IF(LEFT(G167,2)="钢筋",ROUND(PI()*(MID(F167,2,3)/2)^2*7850*10^(-6),3)*10^(-3)*D167,0)+IF(LEFT(G167,4)="等边角钢",VLOOKUP(MID(F167,1,7),'数据库'!$A$2:$C$83,3,FALSE)*D167*10^(-3),0)+IF(LEFT(G167,5)="不等边角钢",VLOOKUP(MID(F167,1,11),'数据库'!$D$2:$F$64,3,FALSE)*D167*10^(-3),0)+IF(LEFT(G167,2)="槽钢",VLOOKUP(MID(F167,1,6),'数据库'!$G$2:$I$31,3,FALSE)*D167*10^(-3),0)+IF(LEFT(G167,3)="工字钢",VLOOKUP(LEFT(F167,5),'数据库'!$J$2:$L$35,3,FALSE)*D167*10^(-3),0)+IF(LEFT(G167,3)="C型钢",VLOOKUP(LEFT(F167,14),'数据库'!$M$2:$O$30,3,FALSE)*D167*10^(-3),0)+IF(LEFT(G167,3)="H型钢",VLOOKUP(LEFT(F167,16),'数据库'!$P$2:$R$66,3,FALSE)*D167*10^(-3),0)+IF(LEFT(G167,4)="花纹钢板",VLOOKUP(LEFT(G167,7),'数据库'!$S$2:$T$11,2,FALSE)*MID(F167,5,FIND("*",F167,2)-5)*D167*10^(-6),0))*E167</f>
        <v>0</v>
      </c>
      <c r="I167" s="70">
        <f>(IF(LEFT(G167,2)="钢板",MID(F167,2,FIND("*",F167)-2)*D167*10^(-6)*2,0)+IF(LEFT(G167,2)="钢管",PI()*MID(F167,2,FIND("*",F167)-2)*D167*10^(-6),0)+IF(LEFT(G167,2)="钢筋",PI()*MID(F167,2,3)*D167*10^(-6),0)+IF(LEFT(G167,4)="等边角钢",VLOOKUP(LEFT(F167,7),'数据库'!$A$2:$C$83,2,FALSE)*D167*10^(-3),0)+IF(LEFT(G167,5)="不等边角钢",VLOOKUP(LEFT(F167,11),'数据库'!$D$2:$F$66,2,FALSE)*D167*10^(-3),0)+IF(LEFT(G167,2)="槽钢",VLOOKUP(LEFT(F167,7),'数据库'!$G$2:$I$31,2,FALSE)*D167*10^(-3),0)+IF(LEFT(G167,3)="工字钢",VLOOKUP(LEFT(F167,5),'数据库'!$J$2:$L$35,2,FALSE)*D167*10^(-3))+IF(LEFT(G167,3)="C型钢",VLOOKUP(LEFT(F167,14),'数据库'!$M$2:$O$30,2,FALSE)*D167*10^(-3))+IF(LEFT(G167,3)="H型钢",VLOOKUP(LEFT(F167,16),'数据库'!$P$2:$R$66,2,FALSE)*D167*10^(-3))+IF(LEFT(G167,4)="花纹钢板",MID(F167,5,FIND("*",F167)-5)*D167*10^(-6)*2,0))*E167</f>
        <v>0</v>
      </c>
    </row>
    <row r="168" spans="6:9" ht="15.75">
      <c r="F168" s="68">
        <f t="shared" si="32"/>
      </c>
      <c r="G168" s="69">
        <f t="shared" si="33"/>
      </c>
      <c r="H168" s="70">
        <f>(IF(LEFT(G168,2)="钢板",MID(F168,2,FIND("*",F168)-2)*D168*MID(F168,FIND("*",F168)+1,2)*10^(-9)*7850,0)+IF(LEFT(G168,2)="钢管",PI()*((MID(F168,2,FIND("*",F168,2)-2)/2)^2-(MID(F168,2,FIND("*",F168,2)-2)/2-MID(F168,FIND("*",F168,2)+1,4))^2)*D168*10^(-9)*7850,0)+IF(LEFT(G168,2)="钢筋",ROUND(PI()*(MID(F168,2,3)/2)^2*7850*10^(-6),3)*10^(-3)*D168,0)+IF(LEFT(G168,4)="等边角钢",VLOOKUP(MID(F168,1,7),'数据库'!$A$2:$C$83,3,FALSE)*D168*10^(-3),0)+IF(LEFT(G168,5)="不等边角钢",VLOOKUP(MID(F168,1,11),'数据库'!$D$2:$F$64,3,FALSE)*D168*10^(-3),0)+IF(LEFT(G168,2)="槽钢",VLOOKUP(MID(F168,1,6),'数据库'!$G$2:$I$31,3,FALSE)*D168*10^(-3),0)+IF(LEFT(G168,3)="工字钢",VLOOKUP(LEFT(F168,5),'数据库'!$J$2:$L$35,3,FALSE)*D168*10^(-3),0)+IF(LEFT(G168,3)="C型钢",VLOOKUP(LEFT(F168,14),'数据库'!$M$2:$O$30,3,FALSE)*D168*10^(-3),0)+IF(LEFT(G168,3)="H型钢",VLOOKUP(LEFT(F168,16),'数据库'!$P$2:$R$66,3,FALSE)*D168*10^(-3),0)+IF(LEFT(G168,4)="花纹钢板",VLOOKUP(LEFT(G168,7),'数据库'!$S$2:$T$11,2,FALSE)*MID(F168,5,FIND("*",F168,2)-5)*D168*10^(-6),0))*E168</f>
        <v>0</v>
      </c>
      <c r="I168" s="70">
        <f>(IF(LEFT(G168,2)="钢板",MID(F168,2,FIND("*",F168)-2)*D168*10^(-6)*2,0)+IF(LEFT(G168,2)="钢管",PI()*MID(F168,2,FIND("*",F168)-2)*D168*10^(-6),0)+IF(LEFT(G168,2)="钢筋",PI()*MID(F168,2,3)*D168*10^(-6),0)+IF(LEFT(G168,4)="等边角钢",VLOOKUP(LEFT(F168,7),'数据库'!$A$2:$C$83,2,FALSE)*D168*10^(-3),0)+IF(LEFT(G168,5)="不等边角钢",VLOOKUP(LEFT(F168,11),'数据库'!$D$2:$F$66,2,FALSE)*D168*10^(-3),0)+IF(LEFT(G168,2)="槽钢",VLOOKUP(LEFT(F168,7),'数据库'!$G$2:$I$31,2,FALSE)*D168*10^(-3),0)+IF(LEFT(G168,3)="工字钢",VLOOKUP(LEFT(F168,5),'数据库'!$J$2:$L$35,2,FALSE)*D168*10^(-3))+IF(LEFT(G168,3)="C型钢",VLOOKUP(LEFT(F168,14),'数据库'!$M$2:$O$30,2,FALSE)*D168*10^(-3))+IF(LEFT(G168,3)="H型钢",VLOOKUP(LEFT(F168,16),'数据库'!$P$2:$R$66,2,FALSE)*D168*10^(-3))+IF(LEFT(G168,4)="花纹钢板",MID(F168,5,FIND("*",F168)-5)*D168*10^(-6)*2,0))*E168</f>
        <v>0</v>
      </c>
    </row>
    <row r="169" spans="6:9" ht="15.75">
      <c r="F169" s="68">
        <f t="shared" si="32"/>
      </c>
      <c r="G169" s="69">
        <f t="shared" si="33"/>
      </c>
      <c r="H169" s="70">
        <f>(IF(LEFT(G169,2)="钢板",MID(F169,2,FIND("*",F169)-2)*D169*MID(F169,FIND("*",F169)+1,2)*10^(-9)*7850,0)+IF(LEFT(G169,2)="钢管",PI()*((MID(F169,2,FIND("*",F169,2)-2)/2)^2-(MID(F169,2,FIND("*",F169,2)-2)/2-MID(F169,FIND("*",F169,2)+1,4))^2)*D169*10^(-9)*7850,0)+IF(LEFT(G169,2)="钢筋",ROUND(PI()*(MID(F169,2,3)/2)^2*7850*10^(-6),3)*10^(-3)*D169,0)+IF(LEFT(G169,4)="等边角钢",VLOOKUP(MID(F169,1,7),'数据库'!$A$2:$C$83,3,FALSE)*D169*10^(-3),0)+IF(LEFT(G169,5)="不等边角钢",VLOOKUP(MID(F169,1,11),'数据库'!$D$2:$F$64,3,FALSE)*D169*10^(-3),0)+IF(LEFT(G169,2)="槽钢",VLOOKUP(MID(F169,1,6),'数据库'!$G$2:$I$31,3,FALSE)*D169*10^(-3),0)+IF(LEFT(G169,3)="工字钢",VLOOKUP(LEFT(F169,5),'数据库'!$J$2:$L$35,3,FALSE)*D169*10^(-3),0)+IF(LEFT(G169,3)="C型钢",VLOOKUP(LEFT(F169,14),'数据库'!$M$2:$O$30,3,FALSE)*D169*10^(-3),0)+IF(LEFT(G169,3)="H型钢",VLOOKUP(LEFT(F169,16),'数据库'!$P$2:$R$66,3,FALSE)*D169*10^(-3),0)+IF(LEFT(G169,4)="花纹钢板",VLOOKUP(LEFT(G169,7),'数据库'!$S$2:$T$11,2,FALSE)*MID(F169,5,FIND("*",F169,2)-5)*D169*10^(-6),0))*E169</f>
        <v>0</v>
      </c>
      <c r="I169" s="70">
        <f>(IF(LEFT(G169,2)="钢板",MID(F169,2,FIND("*",F169)-2)*D169*10^(-6)*2,0)+IF(LEFT(G169,2)="钢管",PI()*MID(F169,2,FIND("*",F169)-2)*D169*10^(-6),0)+IF(LEFT(G169,2)="钢筋",PI()*MID(F169,2,3)*D169*10^(-6),0)+IF(LEFT(G169,4)="等边角钢",VLOOKUP(LEFT(F169,7),'数据库'!$A$2:$C$83,2,FALSE)*D169*10^(-3),0)+IF(LEFT(G169,5)="不等边角钢",VLOOKUP(LEFT(F169,11),'数据库'!$D$2:$F$66,2,FALSE)*D169*10^(-3),0)+IF(LEFT(G169,2)="槽钢",VLOOKUP(LEFT(F169,7),'数据库'!$G$2:$I$31,2,FALSE)*D169*10^(-3),0)+IF(LEFT(G169,3)="工字钢",VLOOKUP(LEFT(F169,5),'数据库'!$J$2:$L$35,2,FALSE)*D169*10^(-3))+IF(LEFT(G169,3)="C型钢",VLOOKUP(LEFT(F169,14),'数据库'!$M$2:$O$30,2,FALSE)*D169*10^(-3))+IF(LEFT(G169,3)="H型钢",VLOOKUP(LEFT(F169,16),'数据库'!$P$2:$R$66,2,FALSE)*D169*10^(-3))+IF(LEFT(G169,4)="花纹钢板",MID(F169,5,FIND("*",F169)-5)*D169*10^(-6)*2,0))*E169</f>
        <v>0</v>
      </c>
    </row>
    <row r="170" spans="6:9" ht="15.75">
      <c r="F170" s="68">
        <f t="shared" si="32"/>
      </c>
      <c r="G170" s="69">
        <f t="shared" si="33"/>
      </c>
      <c r="H170" s="70">
        <f>(IF(LEFT(G170,2)="钢板",MID(F170,2,FIND("*",F170)-2)*D170*MID(F170,FIND("*",F170)+1,2)*10^(-9)*7850,0)+IF(LEFT(G170,2)="钢管",PI()*((MID(F170,2,FIND("*",F170,2)-2)/2)^2-(MID(F170,2,FIND("*",F170,2)-2)/2-MID(F170,FIND("*",F170,2)+1,4))^2)*D170*10^(-9)*7850,0)+IF(LEFT(G170,2)="钢筋",ROUND(PI()*(MID(F170,2,3)/2)^2*7850*10^(-6),3)*10^(-3)*D170,0)+IF(LEFT(G170,4)="等边角钢",VLOOKUP(MID(F170,1,7),'数据库'!$A$2:$C$83,3,FALSE)*D170*10^(-3),0)+IF(LEFT(G170,5)="不等边角钢",VLOOKUP(MID(F170,1,11),'数据库'!$D$2:$F$64,3,FALSE)*D170*10^(-3),0)+IF(LEFT(G170,2)="槽钢",VLOOKUP(MID(F170,1,6),'数据库'!$G$2:$I$31,3,FALSE)*D170*10^(-3),0)+IF(LEFT(G170,3)="工字钢",VLOOKUP(LEFT(F170,5),'数据库'!$J$2:$L$35,3,FALSE)*D170*10^(-3),0)+IF(LEFT(G170,3)="C型钢",VLOOKUP(LEFT(F170,14),'数据库'!$M$2:$O$30,3,FALSE)*D170*10^(-3),0)+IF(LEFT(G170,3)="H型钢",VLOOKUP(LEFT(F170,16),'数据库'!$P$2:$R$66,3,FALSE)*D170*10^(-3),0)+IF(LEFT(G170,4)="花纹钢板",VLOOKUP(LEFT(G170,7),'数据库'!$S$2:$T$11,2,FALSE)*MID(F170,5,FIND("*",F170,2)-5)*D170*10^(-6),0))*E170</f>
        <v>0</v>
      </c>
      <c r="I170" s="70">
        <f>(IF(LEFT(G170,2)="钢板",MID(F170,2,FIND("*",F170)-2)*D170*10^(-6)*2,0)+IF(LEFT(G170,2)="钢管",PI()*MID(F170,2,FIND("*",F170)-2)*D170*10^(-6),0)+IF(LEFT(G170,2)="钢筋",PI()*MID(F170,2,3)*D170*10^(-6),0)+IF(LEFT(G170,4)="等边角钢",VLOOKUP(LEFT(F170,7),'数据库'!$A$2:$C$83,2,FALSE)*D170*10^(-3),0)+IF(LEFT(G170,5)="不等边角钢",VLOOKUP(LEFT(F170,11),'数据库'!$D$2:$F$66,2,FALSE)*D170*10^(-3),0)+IF(LEFT(G170,2)="槽钢",VLOOKUP(LEFT(F170,7),'数据库'!$G$2:$I$31,2,FALSE)*D170*10^(-3),0)+IF(LEFT(G170,3)="工字钢",VLOOKUP(LEFT(F170,5),'数据库'!$J$2:$L$35,2,FALSE)*D170*10^(-3))+IF(LEFT(G170,3)="C型钢",VLOOKUP(LEFT(F170,14),'数据库'!$M$2:$O$30,2,FALSE)*D170*10^(-3))+IF(LEFT(G170,3)="H型钢",VLOOKUP(LEFT(F170,16),'数据库'!$P$2:$R$66,2,FALSE)*D170*10^(-3))+IF(LEFT(G170,4)="花纹钢板",MID(F170,5,FIND("*",F170)-5)*D170*10^(-6)*2,0))*E170</f>
        <v>0</v>
      </c>
    </row>
    <row r="171" spans="6:9" ht="15.75">
      <c r="F171" s="68">
        <f t="shared" si="32"/>
      </c>
      <c r="G171" s="69">
        <f t="shared" si="33"/>
      </c>
      <c r="H171" s="70">
        <f>(IF(LEFT(G171,2)="钢板",MID(F171,2,FIND("*",F171)-2)*D171*MID(F171,FIND("*",F171)+1,2)*10^(-9)*7850,0)+IF(LEFT(G171,2)="钢管",PI()*((MID(F171,2,FIND("*",F171,2)-2)/2)^2-(MID(F171,2,FIND("*",F171,2)-2)/2-MID(F171,FIND("*",F171,2)+1,4))^2)*D171*10^(-9)*7850,0)+IF(LEFT(G171,2)="钢筋",ROUND(PI()*(MID(F171,2,3)/2)^2*7850*10^(-6),3)*10^(-3)*D171,0)+IF(LEFT(G171,4)="等边角钢",VLOOKUP(MID(F171,1,7),'数据库'!$A$2:$C$83,3,FALSE)*D171*10^(-3),0)+IF(LEFT(G171,5)="不等边角钢",VLOOKUP(MID(F171,1,11),'数据库'!$D$2:$F$64,3,FALSE)*D171*10^(-3),0)+IF(LEFT(G171,2)="槽钢",VLOOKUP(MID(F171,1,6),'数据库'!$G$2:$I$31,3,FALSE)*D171*10^(-3),0)+IF(LEFT(G171,3)="工字钢",VLOOKUP(LEFT(F171,5),'数据库'!$J$2:$L$35,3,FALSE)*D171*10^(-3),0)+IF(LEFT(G171,3)="C型钢",VLOOKUP(LEFT(F171,14),'数据库'!$M$2:$O$30,3,FALSE)*D171*10^(-3),0)+IF(LEFT(G171,3)="H型钢",VLOOKUP(LEFT(F171,16),'数据库'!$P$2:$R$66,3,FALSE)*D171*10^(-3),0)+IF(LEFT(G171,4)="花纹钢板",VLOOKUP(LEFT(G171,7),'数据库'!$S$2:$T$11,2,FALSE)*MID(F171,5,FIND("*",F171,2)-5)*D171*10^(-6),0))*E171</f>
        <v>0</v>
      </c>
      <c r="I171" s="70">
        <f>(IF(LEFT(G171,2)="钢板",MID(F171,2,FIND("*",F171)-2)*D171*10^(-6)*2,0)+IF(LEFT(G171,2)="钢管",PI()*MID(F171,2,FIND("*",F171)-2)*D171*10^(-6),0)+IF(LEFT(G171,2)="钢筋",PI()*MID(F171,2,3)*D171*10^(-6),0)+IF(LEFT(G171,4)="等边角钢",VLOOKUP(LEFT(F171,7),'数据库'!$A$2:$C$83,2,FALSE)*D171*10^(-3),0)+IF(LEFT(G171,5)="不等边角钢",VLOOKUP(LEFT(F171,11),'数据库'!$D$2:$F$66,2,FALSE)*D171*10^(-3),0)+IF(LEFT(G171,2)="槽钢",VLOOKUP(LEFT(F171,7),'数据库'!$G$2:$I$31,2,FALSE)*D171*10^(-3),0)+IF(LEFT(G171,3)="工字钢",VLOOKUP(LEFT(F171,5),'数据库'!$J$2:$L$35,2,FALSE)*D171*10^(-3))+IF(LEFT(G171,3)="C型钢",VLOOKUP(LEFT(F171,14),'数据库'!$M$2:$O$30,2,FALSE)*D171*10^(-3))+IF(LEFT(G171,3)="H型钢",VLOOKUP(LEFT(F171,16),'数据库'!$P$2:$R$66,2,FALSE)*D171*10^(-3))+IF(LEFT(G171,4)="花纹钢板",MID(F171,5,FIND("*",F171)-5)*D171*10^(-6)*2,0))*E171</f>
        <v>0</v>
      </c>
    </row>
    <row r="172" spans="6:9" ht="15.75">
      <c r="F172" s="68">
        <f t="shared" si="32"/>
      </c>
      <c r="G172" s="69">
        <f t="shared" si="33"/>
      </c>
      <c r="H172" s="70">
        <f>(IF(LEFT(G172,2)="钢板",MID(F172,2,FIND("*",F172)-2)*D172*MID(F172,FIND("*",F172)+1,2)*10^(-9)*7850,0)+IF(LEFT(G172,2)="钢管",PI()*((MID(F172,2,FIND("*",F172,2)-2)/2)^2-(MID(F172,2,FIND("*",F172,2)-2)/2-MID(F172,FIND("*",F172,2)+1,4))^2)*D172*10^(-9)*7850,0)+IF(LEFT(G172,2)="钢筋",ROUND(PI()*(MID(F172,2,3)/2)^2*7850*10^(-6),3)*10^(-3)*D172,0)+IF(LEFT(G172,4)="等边角钢",VLOOKUP(MID(F172,1,7),'数据库'!$A$2:$C$83,3,FALSE)*D172*10^(-3),0)+IF(LEFT(G172,5)="不等边角钢",VLOOKUP(MID(F172,1,11),'数据库'!$D$2:$F$64,3,FALSE)*D172*10^(-3),0)+IF(LEFT(G172,2)="槽钢",VLOOKUP(MID(F172,1,6),'数据库'!$G$2:$I$31,3,FALSE)*D172*10^(-3),0)+IF(LEFT(G172,3)="工字钢",VLOOKUP(LEFT(F172,5),'数据库'!$J$2:$L$35,3,FALSE)*D172*10^(-3),0)+IF(LEFT(G172,3)="C型钢",VLOOKUP(LEFT(F172,14),'数据库'!$M$2:$O$30,3,FALSE)*D172*10^(-3),0)+IF(LEFT(G172,3)="H型钢",VLOOKUP(LEFT(F172,16),'数据库'!$P$2:$R$66,3,FALSE)*D172*10^(-3),0)+IF(LEFT(G172,4)="花纹钢板",VLOOKUP(LEFT(G172,7),'数据库'!$S$2:$T$11,2,FALSE)*MID(F172,5,FIND("*",F172,2)-5)*D172*10^(-6),0))*E172</f>
        <v>0</v>
      </c>
      <c r="I172" s="70">
        <f>(IF(LEFT(G172,2)="钢板",MID(F172,2,FIND("*",F172)-2)*D172*10^(-6)*2,0)+IF(LEFT(G172,2)="钢管",PI()*MID(F172,2,FIND("*",F172)-2)*D172*10^(-6),0)+IF(LEFT(G172,2)="钢筋",PI()*MID(F172,2,3)*D172*10^(-6),0)+IF(LEFT(G172,4)="等边角钢",VLOOKUP(LEFT(F172,7),'数据库'!$A$2:$C$83,2,FALSE)*D172*10^(-3),0)+IF(LEFT(G172,5)="不等边角钢",VLOOKUP(LEFT(F172,11),'数据库'!$D$2:$F$66,2,FALSE)*D172*10^(-3),0)+IF(LEFT(G172,2)="槽钢",VLOOKUP(LEFT(F172,7),'数据库'!$G$2:$I$31,2,FALSE)*D172*10^(-3),0)+IF(LEFT(G172,3)="工字钢",VLOOKUP(LEFT(F172,5),'数据库'!$J$2:$L$35,2,FALSE)*D172*10^(-3))+IF(LEFT(G172,3)="C型钢",VLOOKUP(LEFT(F172,14),'数据库'!$M$2:$O$30,2,FALSE)*D172*10^(-3))+IF(LEFT(G172,3)="H型钢",VLOOKUP(LEFT(F172,16),'数据库'!$P$2:$R$66,2,FALSE)*D172*10^(-3))+IF(LEFT(G172,4)="花纹钢板",MID(F172,5,FIND("*",F172)-5)*D172*10^(-6)*2,0))*E172</f>
        <v>0</v>
      </c>
    </row>
    <row r="173" spans="6:9" ht="15.75">
      <c r="F173" s="68">
        <f t="shared" si="32"/>
      </c>
      <c r="G173" s="69">
        <f t="shared" si="33"/>
      </c>
      <c r="H173" s="70">
        <f>(IF(LEFT(G173,2)="钢板",MID(F173,2,FIND("*",F173)-2)*D173*MID(F173,FIND("*",F173)+1,2)*10^(-9)*7850,0)+IF(LEFT(G173,2)="钢管",PI()*((MID(F173,2,FIND("*",F173,2)-2)/2)^2-(MID(F173,2,FIND("*",F173,2)-2)/2-MID(F173,FIND("*",F173,2)+1,4))^2)*D173*10^(-9)*7850,0)+IF(LEFT(G173,2)="钢筋",ROUND(PI()*(MID(F173,2,3)/2)^2*7850*10^(-6),3)*10^(-3)*D173,0)+IF(LEFT(G173,4)="等边角钢",VLOOKUP(MID(F173,1,7),'数据库'!$A$2:$C$83,3,FALSE)*D173*10^(-3),0)+IF(LEFT(G173,5)="不等边角钢",VLOOKUP(MID(F173,1,11),'数据库'!$D$2:$F$64,3,FALSE)*D173*10^(-3),0)+IF(LEFT(G173,2)="槽钢",VLOOKUP(MID(F173,1,6),'数据库'!$G$2:$I$31,3,FALSE)*D173*10^(-3),0)+IF(LEFT(G173,3)="工字钢",VLOOKUP(LEFT(F173,5),'数据库'!$J$2:$L$35,3,FALSE)*D173*10^(-3),0)+IF(LEFT(G173,3)="C型钢",VLOOKUP(LEFT(F173,14),'数据库'!$M$2:$O$30,3,FALSE)*D173*10^(-3),0)+IF(LEFT(G173,3)="H型钢",VLOOKUP(LEFT(F173,16),'数据库'!$P$2:$R$66,3,FALSE)*D173*10^(-3),0)+IF(LEFT(G173,4)="花纹钢板",VLOOKUP(LEFT(G173,7),'数据库'!$S$2:$T$11,2,FALSE)*MID(F173,5,FIND("*",F173,2)-5)*D173*10^(-6),0))*E173</f>
        <v>0</v>
      </c>
      <c r="I173" s="70">
        <f>(IF(LEFT(G173,2)="钢板",MID(F173,2,FIND("*",F173)-2)*D173*10^(-6)*2,0)+IF(LEFT(G173,2)="钢管",PI()*MID(F173,2,FIND("*",F173)-2)*D173*10^(-6),0)+IF(LEFT(G173,2)="钢筋",PI()*MID(F173,2,3)*D173*10^(-6),0)+IF(LEFT(G173,4)="等边角钢",VLOOKUP(LEFT(F173,7),'数据库'!$A$2:$C$83,2,FALSE)*D173*10^(-3),0)+IF(LEFT(G173,5)="不等边角钢",VLOOKUP(LEFT(F173,11),'数据库'!$D$2:$F$66,2,FALSE)*D173*10^(-3),0)+IF(LEFT(G173,2)="槽钢",VLOOKUP(LEFT(F173,7),'数据库'!$G$2:$I$31,2,FALSE)*D173*10^(-3),0)+IF(LEFT(G173,3)="工字钢",VLOOKUP(LEFT(F173,5),'数据库'!$J$2:$L$35,2,FALSE)*D173*10^(-3))+IF(LEFT(G173,3)="C型钢",VLOOKUP(LEFT(F173,14),'数据库'!$M$2:$O$30,2,FALSE)*D173*10^(-3))+IF(LEFT(G173,3)="H型钢",VLOOKUP(LEFT(F173,16),'数据库'!$P$2:$R$66,2,FALSE)*D173*10^(-3))+IF(LEFT(G173,4)="花纹钢板",MID(F173,5,FIND("*",F173)-5)*D173*10^(-6)*2,0))*E173</f>
        <v>0</v>
      </c>
    </row>
    <row r="174" spans="6:9" ht="15.75">
      <c r="F174" s="68">
        <f t="shared" si="32"/>
      </c>
      <c r="G174" s="69">
        <f t="shared" si="33"/>
      </c>
      <c r="H174" s="70">
        <f>(IF(LEFT(G174,2)="钢板",MID(F174,2,FIND("*",F174)-2)*D174*MID(F174,FIND("*",F174)+1,2)*10^(-9)*7850,0)+IF(LEFT(G174,2)="钢管",PI()*((MID(F174,2,FIND("*",F174,2)-2)/2)^2-(MID(F174,2,FIND("*",F174,2)-2)/2-MID(F174,FIND("*",F174,2)+1,4))^2)*D174*10^(-9)*7850,0)+IF(LEFT(G174,2)="钢筋",ROUND(PI()*(MID(F174,2,3)/2)^2*7850*10^(-6),3)*10^(-3)*D174,0)+IF(LEFT(G174,4)="等边角钢",VLOOKUP(MID(F174,1,7),'数据库'!$A$2:$C$83,3,FALSE)*D174*10^(-3),0)+IF(LEFT(G174,5)="不等边角钢",VLOOKUP(MID(F174,1,11),'数据库'!$D$2:$F$64,3,FALSE)*D174*10^(-3),0)+IF(LEFT(G174,2)="槽钢",VLOOKUP(MID(F174,1,6),'数据库'!$G$2:$I$31,3,FALSE)*D174*10^(-3),0)+IF(LEFT(G174,3)="工字钢",VLOOKUP(LEFT(F174,5),'数据库'!$J$2:$L$35,3,FALSE)*D174*10^(-3),0)+IF(LEFT(G174,3)="C型钢",VLOOKUP(LEFT(F174,14),'数据库'!$M$2:$O$30,3,FALSE)*D174*10^(-3),0)+IF(LEFT(G174,3)="H型钢",VLOOKUP(LEFT(F174,16),'数据库'!$P$2:$R$66,3,FALSE)*D174*10^(-3),0)+IF(LEFT(G174,4)="花纹钢板",VLOOKUP(LEFT(G174,7),'数据库'!$S$2:$T$11,2,FALSE)*MID(F174,5,FIND("*",F174,2)-5)*D174*10^(-6),0))*E174</f>
        <v>0</v>
      </c>
      <c r="I174" s="70">
        <f>(IF(LEFT(G174,2)="钢板",MID(F174,2,FIND("*",F174)-2)*D174*10^(-6)*2,0)+IF(LEFT(G174,2)="钢管",PI()*MID(F174,2,FIND("*",F174)-2)*D174*10^(-6),0)+IF(LEFT(G174,2)="钢筋",PI()*MID(F174,2,3)*D174*10^(-6),0)+IF(LEFT(G174,4)="等边角钢",VLOOKUP(LEFT(F174,7),'数据库'!$A$2:$C$83,2,FALSE)*D174*10^(-3),0)+IF(LEFT(G174,5)="不等边角钢",VLOOKUP(LEFT(F174,11),'数据库'!$D$2:$F$66,2,FALSE)*D174*10^(-3),0)+IF(LEFT(G174,2)="槽钢",VLOOKUP(LEFT(F174,7),'数据库'!$G$2:$I$31,2,FALSE)*D174*10^(-3),0)+IF(LEFT(G174,3)="工字钢",VLOOKUP(LEFT(F174,5),'数据库'!$J$2:$L$35,2,FALSE)*D174*10^(-3))+IF(LEFT(G174,3)="C型钢",VLOOKUP(LEFT(F174,14),'数据库'!$M$2:$O$30,2,FALSE)*D174*10^(-3))+IF(LEFT(G174,3)="H型钢",VLOOKUP(LEFT(F174,16),'数据库'!$P$2:$R$66,2,FALSE)*D174*10^(-3))+IF(LEFT(G174,4)="花纹钢板",MID(F174,5,FIND("*",F174)-5)*D174*10^(-6)*2,0))*E174</f>
        <v>0</v>
      </c>
    </row>
    <row r="175" spans="6:9" ht="15.75">
      <c r="F175" s="68">
        <f t="shared" si="32"/>
      </c>
      <c r="G175" s="69">
        <f t="shared" si="33"/>
      </c>
      <c r="H175" s="70">
        <f>(IF(LEFT(G175,2)="钢板",MID(F175,2,FIND("*",F175)-2)*D175*MID(F175,FIND("*",F175)+1,2)*10^(-9)*7850,0)+IF(LEFT(G175,2)="钢管",PI()*((MID(F175,2,FIND("*",F175,2)-2)/2)^2-(MID(F175,2,FIND("*",F175,2)-2)/2-MID(F175,FIND("*",F175,2)+1,4))^2)*D175*10^(-9)*7850,0)+IF(LEFT(G175,2)="钢筋",ROUND(PI()*(MID(F175,2,3)/2)^2*7850*10^(-6),3)*10^(-3)*D175,0)+IF(LEFT(G175,4)="等边角钢",VLOOKUP(MID(F175,1,7),'数据库'!$A$2:$C$83,3,FALSE)*D175*10^(-3),0)+IF(LEFT(G175,5)="不等边角钢",VLOOKUP(MID(F175,1,11),'数据库'!$D$2:$F$64,3,FALSE)*D175*10^(-3),0)+IF(LEFT(G175,2)="槽钢",VLOOKUP(MID(F175,1,6),'数据库'!$G$2:$I$31,3,FALSE)*D175*10^(-3),0)+IF(LEFT(G175,3)="工字钢",VLOOKUP(LEFT(F175,5),'数据库'!$J$2:$L$35,3,FALSE)*D175*10^(-3),0)+IF(LEFT(G175,3)="C型钢",VLOOKUP(LEFT(F175,14),'数据库'!$M$2:$O$30,3,FALSE)*D175*10^(-3),0)+IF(LEFT(G175,3)="H型钢",VLOOKUP(LEFT(F175,16),'数据库'!$P$2:$R$66,3,FALSE)*D175*10^(-3),0)+IF(LEFT(G175,4)="花纹钢板",VLOOKUP(LEFT(G175,7),'数据库'!$S$2:$T$11,2,FALSE)*MID(F175,5,FIND("*",F175,2)-5)*D175*10^(-6),0))*E175</f>
        <v>0</v>
      </c>
      <c r="I175" s="70">
        <f>(IF(LEFT(G175,2)="钢板",MID(F175,2,FIND("*",F175)-2)*D175*10^(-6)*2,0)+IF(LEFT(G175,2)="钢管",PI()*MID(F175,2,FIND("*",F175)-2)*D175*10^(-6),0)+IF(LEFT(G175,2)="钢筋",PI()*MID(F175,2,3)*D175*10^(-6),0)+IF(LEFT(G175,4)="等边角钢",VLOOKUP(LEFT(F175,7),'数据库'!$A$2:$C$83,2,FALSE)*D175*10^(-3),0)+IF(LEFT(G175,5)="不等边角钢",VLOOKUP(LEFT(F175,11),'数据库'!$D$2:$F$66,2,FALSE)*D175*10^(-3),0)+IF(LEFT(G175,2)="槽钢",VLOOKUP(LEFT(F175,7),'数据库'!$G$2:$I$31,2,FALSE)*D175*10^(-3),0)+IF(LEFT(G175,3)="工字钢",VLOOKUP(LEFT(F175,5),'数据库'!$J$2:$L$35,2,FALSE)*D175*10^(-3))+IF(LEFT(G175,3)="C型钢",VLOOKUP(LEFT(F175,14),'数据库'!$M$2:$O$30,2,FALSE)*D175*10^(-3))+IF(LEFT(G175,3)="H型钢",VLOOKUP(LEFT(F175,16),'数据库'!$P$2:$R$66,2,FALSE)*D175*10^(-3))+IF(LEFT(G175,4)="花纹钢板",MID(F175,5,FIND("*",F175)-5)*D175*10^(-6)*2,0))*E175</f>
        <v>0</v>
      </c>
    </row>
    <row r="176" spans="6:9" ht="15.75">
      <c r="F176" s="68">
        <f t="shared" si="32"/>
      </c>
      <c r="G176" s="69">
        <f t="shared" si="33"/>
      </c>
      <c r="H176" s="70">
        <f>(IF(LEFT(G176,2)="钢板",MID(F176,2,FIND("*",F176)-2)*D176*MID(F176,FIND("*",F176)+1,2)*10^(-9)*7850,0)+IF(LEFT(G176,2)="钢管",PI()*((MID(F176,2,FIND("*",F176,2)-2)/2)^2-(MID(F176,2,FIND("*",F176,2)-2)/2-MID(F176,FIND("*",F176,2)+1,4))^2)*D176*10^(-9)*7850,0)+IF(LEFT(G176,2)="钢筋",ROUND(PI()*(MID(F176,2,3)/2)^2*7850*10^(-6),3)*10^(-3)*D176,0)+IF(LEFT(G176,4)="等边角钢",VLOOKUP(MID(F176,1,7),'数据库'!$A$2:$C$83,3,FALSE)*D176*10^(-3),0)+IF(LEFT(G176,5)="不等边角钢",VLOOKUP(MID(F176,1,11),'数据库'!$D$2:$F$64,3,FALSE)*D176*10^(-3),0)+IF(LEFT(G176,2)="槽钢",VLOOKUP(MID(F176,1,6),'数据库'!$G$2:$I$31,3,FALSE)*D176*10^(-3),0)+IF(LEFT(G176,3)="工字钢",VLOOKUP(LEFT(F176,5),'数据库'!$J$2:$L$35,3,FALSE)*D176*10^(-3),0)+IF(LEFT(G176,3)="C型钢",VLOOKUP(LEFT(F176,14),'数据库'!$M$2:$O$30,3,FALSE)*D176*10^(-3),0)+IF(LEFT(G176,3)="H型钢",VLOOKUP(LEFT(F176,16),'数据库'!$P$2:$R$66,3,FALSE)*D176*10^(-3),0)+IF(LEFT(G176,4)="花纹钢板",VLOOKUP(LEFT(G176,7),'数据库'!$S$2:$T$11,2,FALSE)*MID(F176,5,FIND("*",F176,2)-5)*D176*10^(-6),0))*E176</f>
        <v>0</v>
      </c>
      <c r="I176" s="70">
        <f>(IF(LEFT(G176,2)="钢板",MID(F176,2,FIND("*",F176)-2)*D176*10^(-6)*2,0)+IF(LEFT(G176,2)="钢管",PI()*MID(F176,2,FIND("*",F176)-2)*D176*10^(-6),0)+IF(LEFT(G176,2)="钢筋",PI()*MID(F176,2,3)*D176*10^(-6),0)+IF(LEFT(G176,4)="等边角钢",VLOOKUP(LEFT(F176,7),'数据库'!$A$2:$C$83,2,FALSE)*D176*10^(-3),0)+IF(LEFT(G176,5)="不等边角钢",VLOOKUP(LEFT(F176,11),'数据库'!$D$2:$F$66,2,FALSE)*D176*10^(-3),0)+IF(LEFT(G176,2)="槽钢",VLOOKUP(LEFT(F176,7),'数据库'!$G$2:$I$31,2,FALSE)*D176*10^(-3),0)+IF(LEFT(G176,3)="工字钢",VLOOKUP(LEFT(F176,5),'数据库'!$J$2:$L$35,2,FALSE)*D176*10^(-3))+IF(LEFT(G176,3)="C型钢",VLOOKUP(LEFT(F176,14),'数据库'!$M$2:$O$30,2,FALSE)*D176*10^(-3))+IF(LEFT(G176,3)="H型钢",VLOOKUP(LEFT(F176,16),'数据库'!$P$2:$R$66,2,FALSE)*D176*10^(-3))+IF(LEFT(G176,4)="花纹钢板",MID(F176,5,FIND("*",F176)-5)*D176*10^(-6)*2,0))*E176</f>
        <v>0</v>
      </c>
    </row>
    <row r="177" spans="6:9" ht="15.75">
      <c r="F177" s="68">
        <f t="shared" si="32"/>
      </c>
      <c r="G177" s="69">
        <f t="shared" si="33"/>
      </c>
      <c r="H177" s="70">
        <f>(IF(LEFT(G177,2)="钢板",MID(F177,2,FIND("*",F177)-2)*D177*MID(F177,FIND("*",F177)+1,2)*10^(-9)*7850,0)+IF(LEFT(G177,2)="钢管",PI()*((MID(F177,2,FIND("*",F177,2)-2)/2)^2-(MID(F177,2,FIND("*",F177,2)-2)/2-MID(F177,FIND("*",F177,2)+1,4))^2)*D177*10^(-9)*7850,0)+IF(LEFT(G177,2)="钢筋",ROUND(PI()*(MID(F177,2,3)/2)^2*7850*10^(-6),3)*10^(-3)*D177,0)+IF(LEFT(G177,4)="等边角钢",VLOOKUP(MID(F177,1,7),'数据库'!$A$2:$C$83,3,FALSE)*D177*10^(-3),0)+IF(LEFT(G177,5)="不等边角钢",VLOOKUP(MID(F177,1,11),'数据库'!$D$2:$F$64,3,FALSE)*D177*10^(-3),0)+IF(LEFT(G177,2)="槽钢",VLOOKUP(MID(F177,1,6),'数据库'!$G$2:$I$31,3,FALSE)*D177*10^(-3),0)+IF(LEFT(G177,3)="工字钢",VLOOKUP(LEFT(F177,5),'数据库'!$J$2:$L$35,3,FALSE)*D177*10^(-3),0)+IF(LEFT(G177,3)="C型钢",VLOOKUP(LEFT(F177,14),'数据库'!$M$2:$O$30,3,FALSE)*D177*10^(-3),0)+IF(LEFT(G177,3)="H型钢",VLOOKUP(LEFT(F177,16),'数据库'!$P$2:$R$66,3,FALSE)*D177*10^(-3),0)+IF(LEFT(G177,4)="花纹钢板",VLOOKUP(LEFT(G177,7),'数据库'!$S$2:$T$11,2,FALSE)*MID(F177,5,FIND("*",F177,2)-5)*D177*10^(-6),0))*E177</f>
        <v>0</v>
      </c>
      <c r="I177" s="70">
        <f>(IF(LEFT(G177,2)="钢板",MID(F177,2,FIND("*",F177)-2)*D177*10^(-6)*2,0)+IF(LEFT(G177,2)="钢管",PI()*MID(F177,2,FIND("*",F177)-2)*D177*10^(-6),0)+IF(LEFT(G177,2)="钢筋",PI()*MID(F177,2,3)*D177*10^(-6),0)+IF(LEFT(G177,4)="等边角钢",VLOOKUP(LEFT(F177,7),'数据库'!$A$2:$C$83,2,FALSE)*D177*10^(-3),0)+IF(LEFT(G177,5)="不等边角钢",VLOOKUP(LEFT(F177,11),'数据库'!$D$2:$F$66,2,FALSE)*D177*10^(-3),0)+IF(LEFT(G177,2)="槽钢",VLOOKUP(LEFT(F177,7),'数据库'!$G$2:$I$31,2,FALSE)*D177*10^(-3),0)+IF(LEFT(G177,3)="工字钢",VLOOKUP(LEFT(F177,5),'数据库'!$J$2:$L$35,2,FALSE)*D177*10^(-3))+IF(LEFT(G177,3)="C型钢",VLOOKUP(LEFT(F177,14),'数据库'!$M$2:$O$30,2,FALSE)*D177*10^(-3))+IF(LEFT(G177,3)="H型钢",VLOOKUP(LEFT(F177,16),'数据库'!$P$2:$R$66,2,FALSE)*D177*10^(-3))+IF(LEFT(G177,4)="花纹钢板",MID(F177,5,FIND("*",F177)-5)*D177*10^(-6)*2,0))*E177</f>
        <v>0</v>
      </c>
    </row>
    <row r="178" spans="6:9" ht="15.75">
      <c r="F178" s="68">
        <f t="shared" si="32"/>
      </c>
      <c r="G178" s="69">
        <f t="shared" si="33"/>
      </c>
      <c r="H178" s="70">
        <f>(IF(LEFT(G178,2)="钢板",MID(F178,2,FIND("*",F178)-2)*D178*MID(F178,FIND("*",F178)+1,2)*10^(-9)*7850,0)+IF(LEFT(G178,2)="钢管",PI()*((MID(F178,2,FIND("*",F178,2)-2)/2)^2-(MID(F178,2,FIND("*",F178,2)-2)/2-MID(F178,FIND("*",F178,2)+1,4))^2)*D178*10^(-9)*7850,0)+IF(LEFT(G178,2)="钢筋",ROUND(PI()*(MID(F178,2,3)/2)^2*7850*10^(-6),3)*10^(-3)*D178,0)+IF(LEFT(G178,4)="等边角钢",VLOOKUP(MID(F178,1,7),'数据库'!$A$2:$C$83,3,FALSE)*D178*10^(-3),0)+IF(LEFT(G178,5)="不等边角钢",VLOOKUP(MID(F178,1,11),'数据库'!$D$2:$F$64,3,FALSE)*D178*10^(-3),0)+IF(LEFT(G178,2)="槽钢",VLOOKUP(MID(F178,1,6),'数据库'!$G$2:$I$31,3,FALSE)*D178*10^(-3),0)+IF(LEFT(G178,3)="工字钢",VLOOKUP(LEFT(F178,5),'数据库'!$J$2:$L$35,3,FALSE)*D178*10^(-3),0)+IF(LEFT(G178,3)="C型钢",VLOOKUP(LEFT(F178,14),'数据库'!$M$2:$O$30,3,FALSE)*D178*10^(-3),0)+IF(LEFT(G178,3)="H型钢",VLOOKUP(LEFT(F178,16),'数据库'!$P$2:$R$66,3,FALSE)*D178*10^(-3),0)+IF(LEFT(G178,4)="花纹钢板",VLOOKUP(LEFT(G178,7),'数据库'!$S$2:$T$11,2,FALSE)*MID(F178,5,FIND("*",F178,2)-5)*D178*10^(-6),0))*E178</f>
        <v>0</v>
      </c>
      <c r="I178" s="70">
        <f>(IF(LEFT(G178,2)="钢板",MID(F178,2,FIND("*",F178)-2)*D178*10^(-6)*2,0)+IF(LEFT(G178,2)="钢管",PI()*MID(F178,2,FIND("*",F178)-2)*D178*10^(-6),0)+IF(LEFT(G178,2)="钢筋",PI()*MID(F178,2,3)*D178*10^(-6),0)+IF(LEFT(G178,4)="等边角钢",VLOOKUP(LEFT(F178,7),'数据库'!$A$2:$C$83,2,FALSE)*D178*10^(-3),0)+IF(LEFT(G178,5)="不等边角钢",VLOOKUP(LEFT(F178,11),'数据库'!$D$2:$F$66,2,FALSE)*D178*10^(-3),0)+IF(LEFT(G178,2)="槽钢",VLOOKUP(LEFT(F178,7),'数据库'!$G$2:$I$31,2,FALSE)*D178*10^(-3),0)+IF(LEFT(G178,3)="工字钢",VLOOKUP(LEFT(F178,5),'数据库'!$J$2:$L$35,2,FALSE)*D178*10^(-3))+IF(LEFT(G178,3)="C型钢",VLOOKUP(LEFT(F178,14),'数据库'!$M$2:$O$30,2,FALSE)*D178*10^(-3))+IF(LEFT(G178,3)="H型钢",VLOOKUP(LEFT(F178,16),'数据库'!$P$2:$R$66,2,FALSE)*D178*10^(-3))+IF(LEFT(G178,4)="花纹钢板",MID(F178,5,FIND("*",F178)-5)*D178*10^(-6)*2,0))*E178</f>
        <v>0</v>
      </c>
    </row>
    <row r="179" spans="6:9" ht="15.75">
      <c r="F179" s="68">
        <f t="shared" si="32"/>
      </c>
      <c r="G179" s="69">
        <f t="shared" si="33"/>
      </c>
      <c r="H179" s="70">
        <f>(IF(LEFT(G179,2)="钢板",MID(F179,2,FIND("*",F179)-2)*D179*MID(F179,FIND("*",F179)+1,2)*10^(-9)*7850,0)+IF(LEFT(G179,2)="钢管",PI()*((MID(F179,2,FIND("*",F179,2)-2)/2)^2-(MID(F179,2,FIND("*",F179,2)-2)/2-MID(F179,FIND("*",F179,2)+1,4))^2)*D179*10^(-9)*7850,0)+IF(LEFT(G179,2)="钢筋",ROUND(PI()*(MID(F179,2,3)/2)^2*7850*10^(-6),3)*10^(-3)*D179,0)+IF(LEFT(G179,4)="等边角钢",VLOOKUP(MID(F179,1,7),'数据库'!$A$2:$C$83,3,FALSE)*D179*10^(-3),0)+IF(LEFT(G179,5)="不等边角钢",VLOOKUP(MID(F179,1,11),'数据库'!$D$2:$F$64,3,FALSE)*D179*10^(-3),0)+IF(LEFT(G179,2)="槽钢",VLOOKUP(MID(F179,1,6),'数据库'!$G$2:$I$31,3,FALSE)*D179*10^(-3),0)+IF(LEFT(G179,3)="工字钢",VLOOKUP(LEFT(F179,5),'数据库'!$J$2:$L$35,3,FALSE)*D179*10^(-3),0)+IF(LEFT(G179,3)="C型钢",VLOOKUP(LEFT(F179,14),'数据库'!$M$2:$O$30,3,FALSE)*D179*10^(-3),0)+IF(LEFT(G179,3)="H型钢",VLOOKUP(LEFT(F179,16),'数据库'!$P$2:$R$66,3,FALSE)*D179*10^(-3),0)+IF(LEFT(G179,4)="花纹钢板",VLOOKUP(LEFT(G179,7),'数据库'!$S$2:$T$11,2,FALSE)*MID(F179,5,FIND("*",F179,2)-5)*D179*10^(-6),0))*E179</f>
        <v>0</v>
      </c>
      <c r="I179" s="70">
        <f>(IF(LEFT(G179,2)="钢板",MID(F179,2,FIND("*",F179)-2)*D179*10^(-6)*2,0)+IF(LEFT(G179,2)="钢管",PI()*MID(F179,2,FIND("*",F179)-2)*D179*10^(-6),0)+IF(LEFT(G179,2)="钢筋",PI()*MID(F179,2,3)*D179*10^(-6),0)+IF(LEFT(G179,4)="等边角钢",VLOOKUP(LEFT(F179,7),'数据库'!$A$2:$C$83,2,FALSE)*D179*10^(-3),0)+IF(LEFT(G179,5)="不等边角钢",VLOOKUP(LEFT(F179,11),'数据库'!$D$2:$F$66,2,FALSE)*D179*10^(-3),0)+IF(LEFT(G179,2)="槽钢",VLOOKUP(LEFT(F179,7),'数据库'!$G$2:$I$31,2,FALSE)*D179*10^(-3),0)+IF(LEFT(G179,3)="工字钢",VLOOKUP(LEFT(F179,5),'数据库'!$J$2:$L$35,2,FALSE)*D179*10^(-3))+IF(LEFT(G179,3)="C型钢",VLOOKUP(LEFT(F179,14),'数据库'!$M$2:$O$30,2,FALSE)*D179*10^(-3))+IF(LEFT(G179,3)="H型钢",VLOOKUP(LEFT(F179,16),'数据库'!$P$2:$R$66,2,FALSE)*D179*10^(-3))+IF(LEFT(G179,4)="花纹钢板",MID(F179,5,FIND("*",F179)-5)*D179*10^(-6)*2,0))*E179</f>
        <v>0</v>
      </c>
    </row>
    <row r="180" spans="6:9" ht="15.75">
      <c r="F180" s="68">
        <f t="shared" si="32"/>
      </c>
      <c r="G180" s="69">
        <f t="shared" si="33"/>
      </c>
      <c r="H180" s="70">
        <f>(IF(LEFT(G180,2)="钢板",MID(F180,2,FIND("*",F180)-2)*D180*MID(F180,FIND("*",F180)+1,2)*10^(-9)*7850,0)+IF(LEFT(G180,2)="钢管",PI()*((MID(F180,2,FIND("*",F180,2)-2)/2)^2-(MID(F180,2,FIND("*",F180,2)-2)/2-MID(F180,FIND("*",F180,2)+1,4))^2)*D180*10^(-9)*7850,0)+IF(LEFT(G180,2)="钢筋",ROUND(PI()*(MID(F180,2,3)/2)^2*7850*10^(-6),3)*10^(-3)*D180,0)+IF(LEFT(G180,4)="等边角钢",VLOOKUP(MID(F180,1,7),'数据库'!$A$2:$C$83,3,FALSE)*D180*10^(-3),0)+IF(LEFT(G180,5)="不等边角钢",VLOOKUP(MID(F180,1,11),'数据库'!$D$2:$F$64,3,FALSE)*D180*10^(-3),0)+IF(LEFT(G180,2)="槽钢",VLOOKUP(MID(F180,1,6),'数据库'!$G$2:$I$31,3,FALSE)*D180*10^(-3),0)+IF(LEFT(G180,3)="工字钢",VLOOKUP(LEFT(F180,5),'数据库'!$J$2:$L$35,3,FALSE)*D180*10^(-3),0)+IF(LEFT(G180,3)="C型钢",VLOOKUP(LEFT(F180,14),'数据库'!$M$2:$O$30,3,FALSE)*D180*10^(-3),0)+IF(LEFT(G180,3)="H型钢",VLOOKUP(LEFT(F180,16),'数据库'!$P$2:$R$66,3,FALSE)*D180*10^(-3),0)+IF(LEFT(G180,4)="花纹钢板",VLOOKUP(LEFT(G180,7),'数据库'!$S$2:$T$11,2,FALSE)*MID(F180,5,FIND("*",F180,2)-5)*D180*10^(-6),0))*E180</f>
        <v>0</v>
      </c>
      <c r="I180" s="70">
        <f>(IF(LEFT(G180,2)="钢板",MID(F180,2,FIND("*",F180)-2)*D180*10^(-6)*2,0)+IF(LEFT(G180,2)="钢管",PI()*MID(F180,2,FIND("*",F180)-2)*D180*10^(-6),0)+IF(LEFT(G180,2)="钢筋",PI()*MID(F180,2,3)*D180*10^(-6),0)+IF(LEFT(G180,4)="等边角钢",VLOOKUP(LEFT(F180,7),'数据库'!$A$2:$C$83,2,FALSE)*D180*10^(-3),0)+IF(LEFT(G180,5)="不等边角钢",VLOOKUP(LEFT(F180,11),'数据库'!$D$2:$F$66,2,FALSE)*D180*10^(-3),0)+IF(LEFT(G180,2)="槽钢",VLOOKUP(LEFT(F180,7),'数据库'!$G$2:$I$31,2,FALSE)*D180*10^(-3),0)+IF(LEFT(G180,3)="工字钢",VLOOKUP(LEFT(F180,5),'数据库'!$J$2:$L$35,2,FALSE)*D180*10^(-3))+IF(LEFT(G180,3)="C型钢",VLOOKUP(LEFT(F180,14),'数据库'!$M$2:$O$30,2,FALSE)*D180*10^(-3))+IF(LEFT(G180,3)="H型钢",VLOOKUP(LEFT(F180,16),'数据库'!$P$2:$R$66,2,FALSE)*D180*10^(-3))+IF(LEFT(G180,4)="花纹钢板",MID(F180,5,FIND("*",F180)-5)*D180*10^(-6)*2,0))*E180</f>
        <v>0</v>
      </c>
    </row>
    <row r="181" spans="6:9" ht="15.75">
      <c r="F181" s="68">
        <f t="shared" si="32"/>
      </c>
      <c r="G181" s="69">
        <f t="shared" si="33"/>
      </c>
      <c r="H181" s="70">
        <f>(IF(LEFT(G181,2)="钢板",MID(F181,2,FIND("*",F181)-2)*D181*MID(F181,FIND("*",F181)+1,2)*10^(-9)*7850,0)+IF(LEFT(G181,2)="钢管",PI()*((MID(F181,2,FIND("*",F181,2)-2)/2)^2-(MID(F181,2,FIND("*",F181,2)-2)/2-MID(F181,FIND("*",F181,2)+1,4))^2)*D181*10^(-9)*7850,0)+IF(LEFT(G181,2)="钢筋",ROUND(PI()*(MID(F181,2,3)/2)^2*7850*10^(-6),3)*10^(-3)*D181,0)+IF(LEFT(G181,4)="等边角钢",VLOOKUP(MID(F181,1,7),'数据库'!$A$2:$C$83,3,FALSE)*D181*10^(-3),0)+IF(LEFT(G181,5)="不等边角钢",VLOOKUP(MID(F181,1,11),'数据库'!$D$2:$F$64,3,FALSE)*D181*10^(-3),0)+IF(LEFT(G181,2)="槽钢",VLOOKUP(MID(F181,1,6),'数据库'!$G$2:$I$31,3,FALSE)*D181*10^(-3),0)+IF(LEFT(G181,3)="工字钢",VLOOKUP(LEFT(F181,5),'数据库'!$J$2:$L$35,3,FALSE)*D181*10^(-3),0)+IF(LEFT(G181,3)="C型钢",VLOOKUP(LEFT(F181,14),'数据库'!$M$2:$O$30,3,FALSE)*D181*10^(-3),0)+IF(LEFT(G181,3)="H型钢",VLOOKUP(LEFT(F181,16),'数据库'!$P$2:$R$66,3,FALSE)*D181*10^(-3),0)+IF(LEFT(G181,4)="花纹钢板",VLOOKUP(LEFT(G181,7),'数据库'!$S$2:$T$11,2,FALSE)*MID(F181,5,FIND("*",F181,2)-5)*D181*10^(-6),0))*E181</f>
        <v>0</v>
      </c>
      <c r="I181" s="70">
        <f>(IF(LEFT(G181,2)="钢板",MID(F181,2,FIND("*",F181)-2)*D181*10^(-6)*2,0)+IF(LEFT(G181,2)="钢管",PI()*MID(F181,2,FIND("*",F181)-2)*D181*10^(-6),0)+IF(LEFT(G181,2)="钢筋",PI()*MID(F181,2,3)*D181*10^(-6),0)+IF(LEFT(G181,4)="等边角钢",VLOOKUP(LEFT(F181,7),'数据库'!$A$2:$C$83,2,FALSE)*D181*10^(-3),0)+IF(LEFT(G181,5)="不等边角钢",VLOOKUP(LEFT(F181,11),'数据库'!$D$2:$F$66,2,FALSE)*D181*10^(-3),0)+IF(LEFT(G181,2)="槽钢",VLOOKUP(LEFT(F181,7),'数据库'!$G$2:$I$31,2,FALSE)*D181*10^(-3),0)+IF(LEFT(G181,3)="工字钢",VLOOKUP(LEFT(F181,5),'数据库'!$J$2:$L$35,2,FALSE)*D181*10^(-3))+IF(LEFT(G181,3)="C型钢",VLOOKUP(LEFT(F181,14),'数据库'!$M$2:$O$30,2,FALSE)*D181*10^(-3))+IF(LEFT(G181,3)="H型钢",VLOOKUP(LEFT(F181,16),'数据库'!$P$2:$R$66,2,FALSE)*D181*10^(-3))+IF(LEFT(G181,4)="花纹钢板",MID(F181,5,FIND("*",F181)-5)*D181*10^(-6)*2,0))*E181</f>
        <v>0</v>
      </c>
    </row>
    <row r="182" spans="6:9" ht="15.75">
      <c r="F182" s="68">
        <f t="shared" si="32"/>
      </c>
      <c r="G182" s="69">
        <f t="shared" si="33"/>
      </c>
      <c r="H182" s="70">
        <f>(IF(LEFT(G182,2)="钢板",MID(F182,2,FIND("*",F182)-2)*D182*MID(F182,FIND("*",F182)+1,2)*10^(-9)*7850,0)+IF(LEFT(G182,2)="钢管",PI()*((MID(F182,2,FIND("*",F182,2)-2)/2)^2-(MID(F182,2,FIND("*",F182,2)-2)/2-MID(F182,FIND("*",F182,2)+1,4))^2)*D182*10^(-9)*7850,0)+IF(LEFT(G182,2)="钢筋",ROUND(PI()*(MID(F182,2,3)/2)^2*7850*10^(-6),3)*10^(-3)*D182,0)+IF(LEFT(G182,4)="等边角钢",VLOOKUP(MID(F182,1,7),'数据库'!$A$2:$C$83,3,FALSE)*D182*10^(-3),0)+IF(LEFT(G182,5)="不等边角钢",VLOOKUP(MID(F182,1,11),'数据库'!$D$2:$F$64,3,FALSE)*D182*10^(-3),0)+IF(LEFT(G182,2)="槽钢",VLOOKUP(MID(F182,1,6),'数据库'!$G$2:$I$31,3,FALSE)*D182*10^(-3),0)+IF(LEFT(G182,3)="工字钢",VLOOKUP(LEFT(F182,5),'数据库'!$J$2:$L$35,3,FALSE)*D182*10^(-3),0)+IF(LEFT(G182,3)="C型钢",VLOOKUP(LEFT(F182,14),'数据库'!$M$2:$O$30,3,FALSE)*D182*10^(-3),0)+IF(LEFT(G182,3)="H型钢",VLOOKUP(LEFT(F182,16),'数据库'!$P$2:$R$66,3,FALSE)*D182*10^(-3),0)+IF(LEFT(G182,4)="花纹钢板",VLOOKUP(LEFT(G182,7),'数据库'!$S$2:$T$11,2,FALSE)*MID(F182,5,FIND("*",F182,2)-5)*D182*10^(-6),0))*E182</f>
        <v>0</v>
      </c>
      <c r="I182" s="70">
        <f>(IF(LEFT(G182,2)="钢板",MID(F182,2,FIND("*",F182)-2)*D182*10^(-6)*2,0)+IF(LEFT(G182,2)="钢管",PI()*MID(F182,2,FIND("*",F182)-2)*D182*10^(-6),0)+IF(LEFT(G182,2)="钢筋",PI()*MID(F182,2,3)*D182*10^(-6),0)+IF(LEFT(G182,4)="等边角钢",VLOOKUP(LEFT(F182,7),'数据库'!$A$2:$C$83,2,FALSE)*D182*10^(-3),0)+IF(LEFT(G182,5)="不等边角钢",VLOOKUP(LEFT(F182,11),'数据库'!$D$2:$F$66,2,FALSE)*D182*10^(-3),0)+IF(LEFT(G182,2)="槽钢",VLOOKUP(LEFT(F182,7),'数据库'!$G$2:$I$31,2,FALSE)*D182*10^(-3),0)+IF(LEFT(G182,3)="工字钢",VLOOKUP(LEFT(F182,5),'数据库'!$J$2:$L$35,2,FALSE)*D182*10^(-3))+IF(LEFT(G182,3)="C型钢",VLOOKUP(LEFT(F182,14),'数据库'!$M$2:$O$30,2,FALSE)*D182*10^(-3))+IF(LEFT(G182,3)="H型钢",VLOOKUP(LEFT(F182,16),'数据库'!$P$2:$R$66,2,FALSE)*D182*10^(-3))+IF(LEFT(G182,4)="花纹钢板",MID(F182,5,FIND("*",F182)-5)*D182*10^(-6)*2,0))*E182</f>
        <v>0</v>
      </c>
    </row>
    <row r="183" spans="6:9" ht="15.75">
      <c r="F183" s="68">
        <f aca="true" t="shared" si="34" ref="F183:F214">B183&amp;C183</f>
      </c>
      <c r="G183" s="69">
        <f aca="true" t="shared" si="35" ref="G183:G214">IF(LEFT(F183,1)="—","钢板"&amp;MID(F183,FIND("*",F183,1)+1,2),)&amp;IF(LEFT(F183,1)="∠",IF(LEN(F183)&gt;7,"不等边角钢","等边角钢"),)&amp;IF(LEFT(F183,1)="φ",IF(LEN(F183)&gt;4,"钢管","钢筋"),)&amp;IF(LEFT(F183,1)="［","槽钢",)&amp;IF(LEFT(F183,1)="Ⅰ","工字钢",)&amp;IF(LEFT(F183,1)="C","C型钢",)&amp;IF(LEFT(F183,1)="H","H型钢",)&amp;IF(LEFT(F183,1)="花","花纹钢板"&amp;MID(F183,FIND("*",F183,1)+1,3),)</f>
      </c>
      <c r="H183" s="70">
        <f>(IF(LEFT(G183,2)="钢板",MID(F183,2,FIND("*",F183)-2)*D183*MID(F183,FIND("*",F183)+1,2)*10^(-9)*7850,0)+IF(LEFT(G183,2)="钢管",PI()*((MID(F183,2,FIND("*",F183,2)-2)/2)^2-(MID(F183,2,FIND("*",F183,2)-2)/2-MID(F183,FIND("*",F183,2)+1,4))^2)*D183*10^(-9)*7850,0)+IF(LEFT(G183,2)="钢筋",ROUND(PI()*(MID(F183,2,3)/2)^2*7850*10^(-6),3)*10^(-3)*D183,0)+IF(LEFT(G183,4)="等边角钢",VLOOKUP(MID(F183,1,7),'数据库'!$A$2:$C$83,3,FALSE)*D183*10^(-3),0)+IF(LEFT(G183,5)="不等边角钢",VLOOKUP(MID(F183,1,11),'数据库'!$D$2:$F$64,3,FALSE)*D183*10^(-3),0)+IF(LEFT(G183,2)="槽钢",VLOOKUP(MID(F183,1,6),'数据库'!$G$2:$I$31,3,FALSE)*D183*10^(-3),0)+IF(LEFT(G183,3)="工字钢",VLOOKUP(LEFT(F183,5),'数据库'!$J$2:$L$35,3,FALSE)*D183*10^(-3),0)+IF(LEFT(G183,3)="C型钢",VLOOKUP(LEFT(F183,14),'数据库'!$M$2:$O$30,3,FALSE)*D183*10^(-3),0)+IF(LEFT(G183,3)="H型钢",VLOOKUP(LEFT(F183,16),'数据库'!$P$2:$R$66,3,FALSE)*D183*10^(-3),0)+IF(LEFT(G183,4)="花纹钢板",VLOOKUP(LEFT(G183,7),'数据库'!$S$2:$T$11,2,FALSE)*MID(F183,5,FIND("*",F183,2)-5)*D183*10^(-6),0))*E183</f>
        <v>0</v>
      </c>
      <c r="I183" s="70">
        <f>(IF(LEFT(G183,2)="钢板",MID(F183,2,FIND("*",F183)-2)*D183*10^(-6)*2,0)+IF(LEFT(G183,2)="钢管",PI()*MID(F183,2,FIND("*",F183)-2)*D183*10^(-6),0)+IF(LEFT(G183,2)="钢筋",PI()*MID(F183,2,3)*D183*10^(-6),0)+IF(LEFT(G183,4)="等边角钢",VLOOKUP(LEFT(F183,7),'数据库'!$A$2:$C$83,2,FALSE)*D183*10^(-3),0)+IF(LEFT(G183,5)="不等边角钢",VLOOKUP(LEFT(F183,11),'数据库'!$D$2:$F$66,2,FALSE)*D183*10^(-3),0)+IF(LEFT(G183,2)="槽钢",VLOOKUP(LEFT(F183,7),'数据库'!$G$2:$I$31,2,FALSE)*D183*10^(-3),0)+IF(LEFT(G183,3)="工字钢",VLOOKUP(LEFT(F183,5),'数据库'!$J$2:$L$35,2,FALSE)*D183*10^(-3))+IF(LEFT(G183,3)="C型钢",VLOOKUP(LEFT(F183,14),'数据库'!$M$2:$O$30,2,FALSE)*D183*10^(-3))+IF(LEFT(G183,3)="H型钢",VLOOKUP(LEFT(F183,16),'数据库'!$P$2:$R$66,2,FALSE)*D183*10^(-3))+IF(LEFT(G183,4)="花纹钢板",MID(F183,5,FIND("*",F183)-5)*D183*10^(-6)*2,0))*E183</f>
        <v>0</v>
      </c>
    </row>
    <row r="184" spans="6:9" ht="15.75">
      <c r="F184" s="68">
        <f t="shared" si="34"/>
      </c>
      <c r="G184" s="69">
        <f t="shared" si="35"/>
      </c>
      <c r="H184" s="70">
        <f>(IF(LEFT(G184,2)="钢板",MID(F184,2,FIND("*",F184)-2)*D184*MID(F184,FIND("*",F184)+1,2)*10^(-9)*7850,0)+IF(LEFT(G184,2)="钢管",PI()*((MID(F184,2,FIND("*",F184,2)-2)/2)^2-(MID(F184,2,FIND("*",F184,2)-2)/2-MID(F184,FIND("*",F184,2)+1,4))^2)*D184*10^(-9)*7850,0)+IF(LEFT(G184,2)="钢筋",ROUND(PI()*(MID(F184,2,3)/2)^2*7850*10^(-6),3)*10^(-3)*D184,0)+IF(LEFT(G184,4)="等边角钢",VLOOKUP(MID(F184,1,7),'数据库'!$A$2:$C$83,3,FALSE)*D184*10^(-3),0)+IF(LEFT(G184,5)="不等边角钢",VLOOKUP(MID(F184,1,11),'数据库'!$D$2:$F$64,3,FALSE)*D184*10^(-3),0)+IF(LEFT(G184,2)="槽钢",VLOOKUP(MID(F184,1,6),'数据库'!$G$2:$I$31,3,FALSE)*D184*10^(-3),0)+IF(LEFT(G184,3)="工字钢",VLOOKUP(LEFT(F184,5),'数据库'!$J$2:$L$35,3,FALSE)*D184*10^(-3),0)+IF(LEFT(G184,3)="C型钢",VLOOKUP(LEFT(F184,14),'数据库'!$M$2:$O$30,3,FALSE)*D184*10^(-3),0)+IF(LEFT(G184,3)="H型钢",VLOOKUP(LEFT(F184,16),'数据库'!$P$2:$R$66,3,FALSE)*D184*10^(-3),0)+IF(LEFT(G184,4)="花纹钢板",VLOOKUP(LEFT(G184,7),'数据库'!$S$2:$T$11,2,FALSE)*MID(F184,5,FIND("*",F184,2)-5)*D184*10^(-6),0))*E184</f>
        <v>0</v>
      </c>
      <c r="I184" s="70">
        <f>(IF(LEFT(G184,2)="钢板",MID(F184,2,FIND("*",F184)-2)*D184*10^(-6)*2,0)+IF(LEFT(G184,2)="钢管",PI()*MID(F184,2,FIND("*",F184)-2)*D184*10^(-6),0)+IF(LEFT(G184,2)="钢筋",PI()*MID(F184,2,3)*D184*10^(-6),0)+IF(LEFT(G184,4)="等边角钢",VLOOKUP(LEFT(F184,7),'数据库'!$A$2:$C$83,2,FALSE)*D184*10^(-3),0)+IF(LEFT(G184,5)="不等边角钢",VLOOKUP(LEFT(F184,11),'数据库'!$D$2:$F$66,2,FALSE)*D184*10^(-3),0)+IF(LEFT(G184,2)="槽钢",VLOOKUP(LEFT(F184,7),'数据库'!$G$2:$I$31,2,FALSE)*D184*10^(-3),0)+IF(LEFT(G184,3)="工字钢",VLOOKUP(LEFT(F184,5),'数据库'!$J$2:$L$35,2,FALSE)*D184*10^(-3))+IF(LEFT(G184,3)="C型钢",VLOOKUP(LEFT(F184,14),'数据库'!$M$2:$O$30,2,FALSE)*D184*10^(-3))+IF(LEFT(G184,3)="H型钢",VLOOKUP(LEFT(F184,16),'数据库'!$P$2:$R$66,2,FALSE)*D184*10^(-3))+IF(LEFT(G184,4)="花纹钢板",MID(F184,5,FIND("*",F184)-5)*D184*10^(-6)*2,0))*E184</f>
        <v>0</v>
      </c>
    </row>
    <row r="185" spans="6:9" ht="15.75">
      <c r="F185" s="68">
        <f t="shared" si="34"/>
      </c>
      <c r="G185" s="69">
        <f t="shared" si="35"/>
      </c>
      <c r="H185" s="70">
        <f>(IF(LEFT(G185,2)="钢板",MID(F185,2,FIND("*",F185)-2)*D185*MID(F185,FIND("*",F185)+1,2)*10^(-9)*7850,0)+IF(LEFT(G185,2)="钢管",PI()*((MID(F185,2,FIND("*",F185,2)-2)/2)^2-(MID(F185,2,FIND("*",F185,2)-2)/2-MID(F185,FIND("*",F185,2)+1,4))^2)*D185*10^(-9)*7850,0)+IF(LEFT(G185,2)="钢筋",ROUND(PI()*(MID(F185,2,3)/2)^2*7850*10^(-6),3)*10^(-3)*D185,0)+IF(LEFT(G185,4)="等边角钢",VLOOKUP(MID(F185,1,7),'数据库'!$A$2:$C$83,3,FALSE)*D185*10^(-3),0)+IF(LEFT(G185,5)="不等边角钢",VLOOKUP(MID(F185,1,11),'数据库'!$D$2:$F$64,3,FALSE)*D185*10^(-3),0)+IF(LEFT(G185,2)="槽钢",VLOOKUP(MID(F185,1,6),'数据库'!$G$2:$I$31,3,FALSE)*D185*10^(-3),0)+IF(LEFT(G185,3)="工字钢",VLOOKUP(LEFT(F185,5),'数据库'!$J$2:$L$35,3,FALSE)*D185*10^(-3),0)+IF(LEFT(G185,3)="C型钢",VLOOKUP(LEFT(F185,14),'数据库'!$M$2:$O$30,3,FALSE)*D185*10^(-3),0)+IF(LEFT(G185,3)="H型钢",VLOOKUP(LEFT(F185,16),'数据库'!$P$2:$R$66,3,FALSE)*D185*10^(-3),0)+IF(LEFT(G185,4)="花纹钢板",VLOOKUP(LEFT(G185,7),'数据库'!$S$2:$T$11,2,FALSE)*MID(F185,5,FIND("*",F185,2)-5)*D185*10^(-6),0))*E185</f>
        <v>0</v>
      </c>
      <c r="I185" s="70">
        <f>(IF(LEFT(G185,2)="钢板",MID(F185,2,FIND("*",F185)-2)*D185*10^(-6)*2,0)+IF(LEFT(G185,2)="钢管",PI()*MID(F185,2,FIND("*",F185)-2)*D185*10^(-6),0)+IF(LEFT(G185,2)="钢筋",PI()*MID(F185,2,3)*D185*10^(-6),0)+IF(LEFT(G185,4)="等边角钢",VLOOKUP(LEFT(F185,7),'数据库'!$A$2:$C$83,2,FALSE)*D185*10^(-3),0)+IF(LEFT(G185,5)="不等边角钢",VLOOKUP(LEFT(F185,11),'数据库'!$D$2:$F$66,2,FALSE)*D185*10^(-3),0)+IF(LEFT(G185,2)="槽钢",VLOOKUP(LEFT(F185,7),'数据库'!$G$2:$I$31,2,FALSE)*D185*10^(-3),0)+IF(LEFT(G185,3)="工字钢",VLOOKUP(LEFT(F185,5),'数据库'!$J$2:$L$35,2,FALSE)*D185*10^(-3))+IF(LEFT(G185,3)="C型钢",VLOOKUP(LEFT(F185,14),'数据库'!$M$2:$O$30,2,FALSE)*D185*10^(-3))+IF(LEFT(G185,3)="H型钢",VLOOKUP(LEFT(F185,16),'数据库'!$P$2:$R$66,2,FALSE)*D185*10^(-3))+IF(LEFT(G185,4)="花纹钢板",MID(F185,5,FIND("*",F185)-5)*D185*10^(-6)*2,0))*E185</f>
        <v>0</v>
      </c>
    </row>
    <row r="186" spans="6:9" ht="15.75">
      <c r="F186" s="68">
        <f t="shared" si="34"/>
      </c>
      <c r="G186" s="69">
        <f t="shared" si="35"/>
      </c>
      <c r="H186" s="70">
        <f>(IF(LEFT(G186,2)="钢板",MID(F186,2,FIND("*",F186)-2)*D186*MID(F186,FIND("*",F186)+1,2)*10^(-9)*7850,0)+IF(LEFT(G186,2)="钢管",PI()*((MID(F186,2,FIND("*",F186,2)-2)/2)^2-(MID(F186,2,FIND("*",F186,2)-2)/2-MID(F186,FIND("*",F186,2)+1,4))^2)*D186*10^(-9)*7850,0)+IF(LEFT(G186,2)="钢筋",ROUND(PI()*(MID(F186,2,3)/2)^2*7850*10^(-6),3)*10^(-3)*D186,0)+IF(LEFT(G186,4)="等边角钢",VLOOKUP(MID(F186,1,7),'数据库'!$A$2:$C$83,3,FALSE)*D186*10^(-3),0)+IF(LEFT(G186,5)="不等边角钢",VLOOKUP(MID(F186,1,11),'数据库'!$D$2:$F$64,3,FALSE)*D186*10^(-3),0)+IF(LEFT(G186,2)="槽钢",VLOOKUP(MID(F186,1,6),'数据库'!$G$2:$I$31,3,FALSE)*D186*10^(-3),0)+IF(LEFT(G186,3)="工字钢",VLOOKUP(LEFT(F186,5),'数据库'!$J$2:$L$35,3,FALSE)*D186*10^(-3),0)+IF(LEFT(G186,3)="C型钢",VLOOKUP(LEFT(F186,14),'数据库'!$M$2:$O$30,3,FALSE)*D186*10^(-3),0)+IF(LEFT(G186,3)="H型钢",VLOOKUP(LEFT(F186,16),'数据库'!$P$2:$R$66,3,FALSE)*D186*10^(-3),0)+IF(LEFT(G186,4)="花纹钢板",VLOOKUP(LEFT(G186,7),'数据库'!$S$2:$T$11,2,FALSE)*MID(F186,5,FIND("*",F186,2)-5)*D186*10^(-6),0))*E186</f>
        <v>0</v>
      </c>
      <c r="I186" s="70">
        <f>(IF(LEFT(G186,2)="钢板",MID(F186,2,FIND("*",F186)-2)*D186*10^(-6)*2,0)+IF(LEFT(G186,2)="钢管",PI()*MID(F186,2,FIND("*",F186)-2)*D186*10^(-6),0)+IF(LEFT(G186,2)="钢筋",PI()*MID(F186,2,3)*D186*10^(-6),0)+IF(LEFT(G186,4)="等边角钢",VLOOKUP(LEFT(F186,7),'数据库'!$A$2:$C$83,2,FALSE)*D186*10^(-3),0)+IF(LEFT(G186,5)="不等边角钢",VLOOKUP(LEFT(F186,11),'数据库'!$D$2:$F$66,2,FALSE)*D186*10^(-3),0)+IF(LEFT(G186,2)="槽钢",VLOOKUP(LEFT(F186,7),'数据库'!$G$2:$I$31,2,FALSE)*D186*10^(-3),0)+IF(LEFT(G186,3)="工字钢",VLOOKUP(LEFT(F186,5),'数据库'!$J$2:$L$35,2,FALSE)*D186*10^(-3))+IF(LEFT(G186,3)="C型钢",VLOOKUP(LEFT(F186,14),'数据库'!$M$2:$O$30,2,FALSE)*D186*10^(-3))+IF(LEFT(G186,3)="H型钢",VLOOKUP(LEFT(F186,16),'数据库'!$P$2:$R$66,2,FALSE)*D186*10^(-3))+IF(LEFT(G186,4)="花纹钢板",MID(F186,5,FIND("*",F186)-5)*D186*10^(-6)*2,0))*E186</f>
        <v>0</v>
      </c>
    </row>
    <row r="187" spans="6:9" ht="15.75">
      <c r="F187" s="68">
        <f t="shared" si="34"/>
      </c>
      <c r="G187" s="69">
        <f t="shared" si="35"/>
      </c>
      <c r="H187" s="70">
        <f>(IF(LEFT(G187,2)="钢板",MID(F187,2,FIND("*",F187)-2)*D187*MID(F187,FIND("*",F187)+1,2)*10^(-9)*7850,0)+IF(LEFT(G187,2)="钢管",PI()*((MID(F187,2,FIND("*",F187,2)-2)/2)^2-(MID(F187,2,FIND("*",F187,2)-2)/2-MID(F187,FIND("*",F187,2)+1,4))^2)*D187*10^(-9)*7850,0)+IF(LEFT(G187,2)="钢筋",ROUND(PI()*(MID(F187,2,3)/2)^2*7850*10^(-6),3)*10^(-3)*D187,0)+IF(LEFT(G187,4)="等边角钢",VLOOKUP(MID(F187,1,7),'数据库'!$A$2:$C$83,3,FALSE)*D187*10^(-3),0)+IF(LEFT(G187,5)="不等边角钢",VLOOKUP(MID(F187,1,11),'数据库'!$D$2:$F$64,3,FALSE)*D187*10^(-3),0)+IF(LEFT(G187,2)="槽钢",VLOOKUP(MID(F187,1,6),'数据库'!$G$2:$I$31,3,FALSE)*D187*10^(-3),0)+IF(LEFT(G187,3)="工字钢",VLOOKUP(LEFT(F187,5),'数据库'!$J$2:$L$35,3,FALSE)*D187*10^(-3),0)+IF(LEFT(G187,3)="C型钢",VLOOKUP(LEFT(F187,14),'数据库'!$M$2:$O$30,3,FALSE)*D187*10^(-3),0)+IF(LEFT(G187,3)="H型钢",VLOOKUP(LEFT(F187,16),'数据库'!$P$2:$R$66,3,FALSE)*D187*10^(-3),0)+IF(LEFT(G187,4)="花纹钢板",VLOOKUP(LEFT(G187,7),'数据库'!$S$2:$T$11,2,FALSE)*MID(F187,5,FIND("*",F187,2)-5)*D187*10^(-6),0))*E187</f>
        <v>0</v>
      </c>
      <c r="I187" s="70">
        <f>(IF(LEFT(G187,2)="钢板",MID(F187,2,FIND("*",F187)-2)*D187*10^(-6)*2,0)+IF(LEFT(G187,2)="钢管",PI()*MID(F187,2,FIND("*",F187)-2)*D187*10^(-6),0)+IF(LEFT(G187,2)="钢筋",PI()*MID(F187,2,3)*D187*10^(-6),0)+IF(LEFT(G187,4)="等边角钢",VLOOKUP(LEFT(F187,7),'数据库'!$A$2:$C$83,2,FALSE)*D187*10^(-3),0)+IF(LEFT(G187,5)="不等边角钢",VLOOKUP(LEFT(F187,11),'数据库'!$D$2:$F$66,2,FALSE)*D187*10^(-3),0)+IF(LEFT(G187,2)="槽钢",VLOOKUP(LEFT(F187,7),'数据库'!$G$2:$I$31,2,FALSE)*D187*10^(-3),0)+IF(LEFT(G187,3)="工字钢",VLOOKUP(LEFT(F187,5),'数据库'!$J$2:$L$35,2,FALSE)*D187*10^(-3))+IF(LEFT(G187,3)="C型钢",VLOOKUP(LEFT(F187,14),'数据库'!$M$2:$O$30,2,FALSE)*D187*10^(-3))+IF(LEFT(G187,3)="H型钢",VLOOKUP(LEFT(F187,16),'数据库'!$P$2:$R$66,2,FALSE)*D187*10^(-3))+IF(LEFT(G187,4)="花纹钢板",MID(F187,5,FIND("*",F187)-5)*D187*10^(-6)*2,0))*E187</f>
        <v>0</v>
      </c>
    </row>
    <row r="188" spans="6:9" ht="15.75">
      <c r="F188" s="68">
        <f t="shared" si="34"/>
      </c>
      <c r="G188" s="69">
        <f t="shared" si="35"/>
      </c>
      <c r="H188" s="70">
        <f>(IF(LEFT(G188,2)="钢板",MID(F188,2,FIND("*",F188)-2)*D188*MID(F188,FIND("*",F188)+1,2)*10^(-9)*7850,0)+IF(LEFT(G188,2)="钢管",PI()*((MID(F188,2,FIND("*",F188,2)-2)/2)^2-(MID(F188,2,FIND("*",F188,2)-2)/2-MID(F188,FIND("*",F188,2)+1,4))^2)*D188*10^(-9)*7850,0)+IF(LEFT(G188,2)="钢筋",ROUND(PI()*(MID(F188,2,3)/2)^2*7850*10^(-6),3)*10^(-3)*D188,0)+IF(LEFT(G188,4)="等边角钢",VLOOKUP(MID(F188,1,7),'数据库'!$A$2:$C$83,3,FALSE)*D188*10^(-3),0)+IF(LEFT(G188,5)="不等边角钢",VLOOKUP(MID(F188,1,11),'数据库'!$D$2:$F$64,3,FALSE)*D188*10^(-3),0)+IF(LEFT(G188,2)="槽钢",VLOOKUP(MID(F188,1,6),'数据库'!$G$2:$I$31,3,FALSE)*D188*10^(-3),0)+IF(LEFT(G188,3)="工字钢",VLOOKUP(LEFT(F188,5),'数据库'!$J$2:$L$35,3,FALSE)*D188*10^(-3),0)+IF(LEFT(G188,3)="C型钢",VLOOKUP(LEFT(F188,14),'数据库'!$M$2:$O$30,3,FALSE)*D188*10^(-3),0)+IF(LEFT(G188,3)="H型钢",VLOOKUP(LEFT(F188,16),'数据库'!$P$2:$R$66,3,FALSE)*D188*10^(-3),0)+IF(LEFT(G188,4)="花纹钢板",VLOOKUP(LEFT(G188,7),'数据库'!$S$2:$T$11,2,FALSE)*MID(F188,5,FIND("*",F188,2)-5)*D188*10^(-6),0))*E188</f>
        <v>0</v>
      </c>
      <c r="I188" s="70">
        <f>(IF(LEFT(G188,2)="钢板",MID(F188,2,FIND("*",F188)-2)*D188*10^(-6)*2,0)+IF(LEFT(G188,2)="钢管",PI()*MID(F188,2,FIND("*",F188)-2)*D188*10^(-6),0)+IF(LEFT(G188,2)="钢筋",PI()*MID(F188,2,3)*D188*10^(-6),0)+IF(LEFT(G188,4)="等边角钢",VLOOKUP(LEFT(F188,7),'数据库'!$A$2:$C$83,2,FALSE)*D188*10^(-3),0)+IF(LEFT(G188,5)="不等边角钢",VLOOKUP(LEFT(F188,11),'数据库'!$D$2:$F$66,2,FALSE)*D188*10^(-3),0)+IF(LEFT(G188,2)="槽钢",VLOOKUP(LEFT(F188,7),'数据库'!$G$2:$I$31,2,FALSE)*D188*10^(-3),0)+IF(LEFT(G188,3)="工字钢",VLOOKUP(LEFT(F188,5),'数据库'!$J$2:$L$35,2,FALSE)*D188*10^(-3))+IF(LEFT(G188,3)="C型钢",VLOOKUP(LEFT(F188,14),'数据库'!$M$2:$O$30,2,FALSE)*D188*10^(-3))+IF(LEFT(G188,3)="H型钢",VLOOKUP(LEFT(F188,16),'数据库'!$P$2:$R$66,2,FALSE)*D188*10^(-3))+IF(LEFT(G188,4)="花纹钢板",MID(F188,5,FIND("*",F188)-5)*D188*10^(-6)*2,0))*E188</f>
        <v>0</v>
      </c>
    </row>
    <row r="189" spans="6:9" ht="15.75">
      <c r="F189" s="68">
        <f t="shared" si="34"/>
      </c>
      <c r="G189" s="69">
        <f t="shared" si="35"/>
      </c>
      <c r="H189" s="70">
        <f>(IF(LEFT(G189,2)="钢板",MID(F189,2,FIND("*",F189)-2)*D189*MID(F189,FIND("*",F189)+1,2)*10^(-9)*7850,0)+IF(LEFT(G189,2)="钢管",PI()*((MID(F189,2,FIND("*",F189,2)-2)/2)^2-(MID(F189,2,FIND("*",F189,2)-2)/2-MID(F189,FIND("*",F189,2)+1,4))^2)*D189*10^(-9)*7850,0)+IF(LEFT(G189,2)="钢筋",ROUND(PI()*(MID(F189,2,3)/2)^2*7850*10^(-6),3)*10^(-3)*D189,0)+IF(LEFT(G189,4)="等边角钢",VLOOKUP(MID(F189,1,7),'数据库'!$A$2:$C$83,3,FALSE)*D189*10^(-3),0)+IF(LEFT(G189,5)="不等边角钢",VLOOKUP(MID(F189,1,11),'数据库'!$D$2:$F$64,3,FALSE)*D189*10^(-3),0)+IF(LEFT(G189,2)="槽钢",VLOOKUP(MID(F189,1,6),'数据库'!$G$2:$I$31,3,FALSE)*D189*10^(-3),0)+IF(LEFT(G189,3)="工字钢",VLOOKUP(LEFT(F189,5),'数据库'!$J$2:$L$35,3,FALSE)*D189*10^(-3),0)+IF(LEFT(G189,3)="C型钢",VLOOKUP(LEFT(F189,14),'数据库'!$M$2:$O$30,3,FALSE)*D189*10^(-3),0)+IF(LEFT(G189,3)="H型钢",VLOOKUP(LEFT(F189,16),'数据库'!$P$2:$R$66,3,FALSE)*D189*10^(-3),0)+IF(LEFT(G189,4)="花纹钢板",VLOOKUP(LEFT(G189,7),'数据库'!$S$2:$T$11,2,FALSE)*MID(F189,5,FIND("*",F189,2)-5)*D189*10^(-6),0))*E189</f>
        <v>0</v>
      </c>
      <c r="I189" s="70">
        <f>(IF(LEFT(G189,2)="钢板",MID(F189,2,FIND("*",F189)-2)*D189*10^(-6)*2,0)+IF(LEFT(G189,2)="钢管",PI()*MID(F189,2,FIND("*",F189)-2)*D189*10^(-6),0)+IF(LEFT(G189,2)="钢筋",PI()*MID(F189,2,3)*D189*10^(-6),0)+IF(LEFT(G189,4)="等边角钢",VLOOKUP(LEFT(F189,7),'数据库'!$A$2:$C$83,2,FALSE)*D189*10^(-3),0)+IF(LEFT(G189,5)="不等边角钢",VLOOKUP(LEFT(F189,11),'数据库'!$D$2:$F$66,2,FALSE)*D189*10^(-3),0)+IF(LEFT(G189,2)="槽钢",VLOOKUP(LEFT(F189,7),'数据库'!$G$2:$I$31,2,FALSE)*D189*10^(-3),0)+IF(LEFT(G189,3)="工字钢",VLOOKUP(LEFT(F189,5),'数据库'!$J$2:$L$35,2,FALSE)*D189*10^(-3))+IF(LEFT(G189,3)="C型钢",VLOOKUP(LEFT(F189,14),'数据库'!$M$2:$O$30,2,FALSE)*D189*10^(-3))+IF(LEFT(G189,3)="H型钢",VLOOKUP(LEFT(F189,16),'数据库'!$P$2:$R$66,2,FALSE)*D189*10^(-3))+IF(LEFT(G189,4)="花纹钢板",MID(F189,5,FIND("*",F189)-5)*D189*10^(-6)*2,0))*E189</f>
        <v>0</v>
      </c>
    </row>
    <row r="190" spans="6:9" ht="15.75">
      <c r="F190" s="68">
        <f t="shared" si="34"/>
      </c>
      <c r="G190" s="69">
        <f t="shared" si="35"/>
      </c>
      <c r="H190" s="70">
        <f>(IF(LEFT(G190,2)="钢板",MID(F190,2,FIND("*",F190)-2)*D190*MID(F190,FIND("*",F190)+1,2)*10^(-9)*7850,0)+IF(LEFT(G190,2)="钢管",PI()*((MID(F190,2,FIND("*",F190,2)-2)/2)^2-(MID(F190,2,FIND("*",F190,2)-2)/2-MID(F190,FIND("*",F190,2)+1,4))^2)*D190*10^(-9)*7850,0)+IF(LEFT(G190,2)="钢筋",ROUND(PI()*(MID(F190,2,3)/2)^2*7850*10^(-6),3)*10^(-3)*D190,0)+IF(LEFT(G190,4)="等边角钢",VLOOKUP(MID(F190,1,7),'数据库'!$A$2:$C$83,3,FALSE)*D190*10^(-3),0)+IF(LEFT(G190,5)="不等边角钢",VLOOKUP(MID(F190,1,11),'数据库'!$D$2:$F$64,3,FALSE)*D190*10^(-3),0)+IF(LEFT(G190,2)="槽钢",VLOOKUP(MID(F190,1,6),'数据库'!$G$2:$I$31,3,FALSE)*D190*10^(-3),0)+IF(LEFT(G190,3)="工字钢",VLOOKUP(LEFT(F190,5),'数据库'!$J$2:$L$35,3,FALSE)*D190*10^(-3),0)+IF(LEFT(G190,3)="C型钢",VLOOKUP(LEFT(F190,14),'数据库'!$M$2:$O$30,3,FALSE)*D190*10^(-3),0)+IF(LEFT(G190,3)="H型钢",VLOOKUP(LEFT(F190,16),'数据库'!$P$2:$R$66,3,FALSE)*D190*10^(-3),0)+IF(LEFT(G190,4)="花纹钢板",VLOOKUP(LEFT(G190,7),'数据库'!$S$2:$T$11,2,FALSE)*MID(F190,5,FIND("*",F190,2)-5)*D190*10^(-6),0))*E190</f>
        <v>0</v>
      </c>
      <c r="I190" s="70">
        <f>(IF(LEFT(G190,2)="钢板",MID(F190,2,FIND("*",F190)-2)*D190*10^(-6)*2,0)+IF(LEFT(G190,2)="钢管",PI()*MID(F190,2,FIND("*",F190)-2)*D190*10^(-6),0)+IF(LEFT(G190,2)="钢筋",PI()*MID(F190,2,3)*D190*10^(-6),0)+IF(LEFT(G190,4)="等边角钢",VLOOKUP(LEFT(F190,7),'数据库'!$A$2:$C$83,2,FALSE)*D190*10^(-3),0)+IF(LEFT(G190,5)="不等边角钢",VLOOKUP(LEFT(F190,11),'数据库'!$D$2:$F$66,2,FALSE)*D190*10^(-3),0)+IF(LEFT(G190,2)="槽钢",VLOOKUP(LEFT(F190,7),'数据库'!$G$2:$I$31,2,FALSE)*D190*10^(-3),0)+IF(LEFT(G190,3)="工字钢",VLOOKUP(LEFT(F190,5),'数据库'!$J$2:$L$35,2,FALSE)*D190*10^(-3))+IF(LEFT(G190,3)="C型钢",VLOOKUP(LEFT(F190,14),'数据库'!$M$2:$O$30,2,FALSE)*D190*10^(-3))+IF(LEFT(G190,3)="H型钢",VLOOKUP(LEFT(F190,16),'数据库'!$P$2:$R$66,2,FALSE)*D190*10^(-3))+IF(LEFT(G190,4)="花纹钢板",MID(F190,5,FIND("*",F190)-5)*D190*10^(-6)*2,0))*E190</f>
        <v>0</v>
      </c>
    </row>
    <row r="191" spans="6:9" ht="15.75">
      <c r="F191" s="68">
        <f t="shared" si="34"/>
      </c>
      <c r="G191" s="69">
        <f t="shared" si="35"/>
      </c>
      <c r="H191" s="70">
        <f>(IF(LEFT(G191,2)="钢板",MID(F191,2,FIND("*",F191)-2)*D191*MID(F191,FIND("*",F191)+1,2)*10^(-9)*7850,0)+IF(LEFT(G191,2)="钢管",PI()*((MID(F191,2,FIND("*",F191,2)-2)/2)^2-(MID(F191,2,FIND("*",F191,2)-2)/2-MID(F191,FIND("*",F191,2)+1,4))^2)*D191*10^(-9)*7850,0)+IF(LEFT(G191,2)="钢筋",ROUND(PI()*(MID(F191,2,3)/2)^2*7850*10^(-6),3)*10^(-3)*D191,0)+IF(LEFT(G191,4)="等边角钢",VLOOKUP(MID(F191,1,7),'数据库'!$A$2:$C$83,3,FALSE)*D191*10^(-3),0)+IF(LEFT(G191,5)="不等边角钢",VLOOKUP(MID(F191,1,11),'数据库'!$D$2:$F$64,3,FALSE)*D191*10^(-3),0)+IF(LEFT(G191,2)="槽钢",VLOOKUP(MID(F191,1,6),'数据库'!$G$2:$I$31,3,FALSE)*D191*10^(-3),0)+IF(LEFT(G191,3)="工字钢",VLOOKUP(LEFT(F191,5),'数据库'!$J$2:$L$35,3,FALSE)*D191*10^(-3),0)+IF(LEFT(G191,3)="C型钢",VLOOKUP(LEFT(F191,14),'数据库'!$M$2:$O$30,3,FALSE)*D191*10^(-3),0)+IF(LEFT(G191,3)="H型钢",VLOOKUP(LEFT(F191,16),'数据库'!$P$2:$R$66,3,FALSE)*D191*10^(-3),0)+IF(LEFT(G191,4)="花纹钢板",VLOOKUP(LEFT(G191,7),'数据库'!$S$2:$T$11,2,FALSE)*MID(F191,5,FIND("*",F191,2)-5)*D191*10^(-6),0))*E191</f>
        <v>0</v>
      </c>
      <c r="I191" s="70">
        <f>(IF(LEFT(G191,2)="钢板",MID(F191,2,FIND("*",F191)-2)*D191*10^(-6)*2,0)+IF(LEFT(G191,2)="钢管",PI()*MID(F191,2,FIND("*",F191)-2)*D191*10^(-6),0)+IF(LEFT(G191,2)="钢筋",PI()*MID(F191,2,3)*D191*10^(-6),0)+IF(LEFT(G191,4)="等边角钢",VLOOKUP(LEFT(F191,7),'数据库'!$A$2:$C$83,2,FALSE)*D191*10^(-3),0)+IF(LEFT(G191,5)="不等边角钢",VLOOKUP(LEFT(F191,11),'数据库'!$D$2:$F$66,2,FALSE)*D191*10^(-3),0)+IF(LEFT(G191,2)="槽钢",VLOOKUP(LEFT(F191,7),'数据库'!$G$2:$I$31,2,FALSE)*D191*10^(-3),0)+IF(LEFT(G191,3)="工字钢",VLOOKUP(LEFT(F191,5),'数据库'!$J$2:$L$35,2,FALSE)*D191*10^(-3))+IF(LEFT(G191,3)="C型钢",VLOOKUP(LEFT(F191,14),'数据库'!$M$2:$O$30,2,FALSE)*D191*10^(-3))+IF(LEFT(G191,3)="H型钢",VLOOKUP(LEFT(F191,16),'数据库'!$P$2:$R$66,2,FALSE)*D191*10^(-3))+IF(LEFT(G191,4)="花纹钢板",MID(F191,5,FIND("*",F191)-5)*D191*10^(-6)*2,0))*E191</f>
        <v>0</v>
      </c>
    </row>
    <row r="192" spans="6:9" ht="15.75">
      <c r="F192" s="68">
        <f t="shared" si="34"/>
      </c>
      <c r="G192" s="69">
        <f t="shared" si="35"/>
      </c>
      <c r="H192" s="70">
        <f>(IF(LEFT(G192,2)="钢板",MID(F192,2,FIND("*",F192)-2)*D192*MID(F192,FIND("*",F192)+1,2)*10^(-9)*7850,0)+IF(LEFT(G192,2)="钢管",PI()*((MID(F192,2,FIND("*",F192,2)-2)/2)^2-(MID(F192,2,FIND("*",F192,2)-2)/2-MID(F192,FIND("*",F192,2)+1,4))^2)*D192*10^(-9)*7850,0)+IF(LEFT(G192,2)="钢筋",ROUND(PI()*(MID(F192,2,3)/2)^2*7850*10^(-6),3)*10^(-3)*D192,0)+IF(LEFT(G192,4)="等边角钢",VLOOKUP(MID(F192,1,7),'数据库'!$A$2:$C$83,3,FALSE)*D192*10^(-3),0)+IF(LEFT(G192,5)="不等边角钢",VLOOKUP(MID(F192,1,11),'数据库'!$D$2:$F$64,3,FALSE)*D192*10^(-3),0)+IF(LEFT(G192,2)="槽钢",VLOOKUP(MID(F192,1,6),'数据库'!$G$2:$I$31,3,FALSE)*D192*10^(-3),0)+IF(LEFT(G192,3)="工字钢",VLOOKUP(LEFT(F192,5),'数据库'!$J$2:$L$35,3,FALSE)*D192*10^(-3),0)+IF(LEFT(G192,3)="C型钢",VLOOKUP(LEFT(F192,14),'数据库'!$M$2:$O$30,3,FALSE)*D192*10^(-3),0)+IF(LEFT(G192,3)="H型钢",VLOOKUP(LEFT(F192,16),'数据库'!$P$2:$R$66,3,FALSE)*D192*10^(-3),0)+IF(LEFT(G192,4)="花纹钢板",VLOOKUP(LEFT(G192,7),'数据库'!$S$2:$T$11,2,FALSE)*MID(F192,5,FIND("*",F192,2)-5)*D192*10^(-6),0))*E192</f>
        <v>0</v>
      </c>
      <c r="I192" s="70">
        <f>(IF(LEFT(G192,2)="钢板",MID(F192,2,FIND("*",F192)-2)*D192*10^(-6)*2,0)+IF(LEFT(G192,2)="钢管",PI()*MID(F192,2,FIND("*",F192)-2)*D192*10^(-6),0)+IF(LEFT(G192,2)="钢筋",PI()*MID(F192,2,3)*D192*10^(-6),0)+IF(LEFT(G192,4)="等边角钢",VLOOKUP(LEFT(F192,7),'数据库'!$A$2:$C$83,2,FALSE)*D192*10^(-3),0)+IF(LEFT(G192,5)="不等边角钢",VLOOKUP(LEFT(F192,11),'数据库'!$D$2:$F$66,2,FALSE)*D192*10^(-3),0)+IF(LEFT(G192,2)="槽钢",VLOOKUP(LEFT(F192,7),'数据库'!$G$2:$I$31,2,FALSE)*D192*10^(-3),0)+IF(LEFT(G192,3)="工字钢",VLOOKUP(LEFT(F192,5),'数据库'!$J$2:$L$35,2,FALSE)*D192*10^(-3))+IF(LEFT(G192,3)="C型钢",VLOOKUP(LEFT(F192,14),'数据库'!$M$2:$O$30,2,FALSE)*D192*10^(-3))+IF(LEFT(G192,3)="H型钢",VLOOKUP(LEFT(F192,16),'数据库'!$P$2:$R$66,2,FALSE)*D192*10^(-3))+IF(LEFT(G192,4)="花纹钢板",MID(F192,5,FIND("*",F192)-5)*D192*10^(-6)*2,0))*E192</f>
        <v>0</v>
      </c>
    </row>
    <row r="193" spans="6:9" ht="15.75">
      <c r="F193" s="68">
        <f t="shared" si="34"/>
      </c>
      <c r="G193" s="69">
        <f t="shared" si="35"/>
      </c>
      <c r="H193" s="70">
        <f>(IF(LEFT(G193,2)="钢板",MID(F193,2,FIND("*",F193)-2)*D193*MID(F193,FIND("*",F193)+1,2)*10^(-9)*7850,0)+IF(LEFT(G193,2)="钢管",PI()*((MID(F193,2,FIND("*",F193,2)-2)/2)^2-(MID(F193,2,FIND("*",F193,2)-2)/2-MID(F193,FIND("*",F193,2)+1,4))^2)*D193*10^(-9)*7850,0)+IF(LEFT(G193,2)="钢筋",ROUND(PI()*(MID(F193,2,3)/2)^2*7850*10^(-6),3)*10^(-3)*D193,0)+IF(LEFT(G193,4)="等边角钢",VLOOKUP(MID(F193,1,7),'数据库'!$A$2:$C$83,3,FALSE)*D193*10^(-3),0)+IF(LEFT(G193,5)="不等边角钢",VLOOKUP(MID(F193,1,11),'数据库'!$D$2:$F$64,3,FALSE)*D193*10^(-3),0)+IF(LEFT(G193,2)="槽钢",VLOOKUP(MID(F193,1,6),'数据库'!$G$2:$I$31,3,FALSE)*D193*10^(-3),0)+IF(LEFT(G193,3)="工字钢",VLOOKUP(LEFT(F193,5),'数据库'!$J$2:$L$35,3,FALSE)*D193*10^(-3),0)+IF(LEFT(G193,3)="C型钢",VLOOKUP(LEFT(F193,14),'数据库'!$M$2:$O$30,3,FALSE)*D193*10^(-3),0)+IF(LEFT(G193,3)="H型钢",VLOOKUP(LEFT(F193,16),'数据库'!$P$2:$R$66,3,FALSE)*D193*10^(-3),0)+IF(LEFT(G193,4)="花纹钢板",VLOOKUP(LEFT(G193,7),'数据库'!$S$2:$T$11,2,FALSE)*MID(F193,5,FIND("*",F193,2)-5)*D193*10^(-6),0))*E193</f>
        <v>0</v>
      </c>
      <c r="I193" s="70">
        <f>(IF(LEFT(G193,2)="钢板",MID(F193,2,FIND("*",F193)-2)*D193*10^(-6)*2,0)+IF(LEFT(G193,2)="钢管",PI()*MID(F193,2,FIND("*",F193)-2)*D193*10^(-6),0)+IF(LEFT(G193,2)="钢筋",PI()*MID(F193,2,3)*D193*10^(-6),0)+IF(LEFT(G193,4)="等边角钢",VLOOKUP(LEFT(F193,7),'数据库'!$A$2:$C$83,2,FALSE)*D193*10^(-3),0)+IF(LEFT(G193,5)="不等边角钢",VLOOKUP(LEFT(F193,11),'数据库'!$D$2:$F$66,2,FALSE)*D193*10^(-3),0)+IF(LEFT(G193,2)="槽钢",VLOOKUP(LEFT(F193,7),'数据库'!$G$2:$I$31,2,FALSE)*D193*10^(-3),0)+IF(LEFT(G193,3)="工字钢",VLOOKUP(LEFT(F193,5),'数据库'!$J$2:$L$35,2,FALSE)*D193*10^(-3))+IF(LEFT(G193,3)="C型钢",VLOOKUP(LEFT(F193,14),'数据库'!$M$2:$O$30,2,FALSE)*D193*10^(-3))+IF(LEFT(G193,3)="H型钢",VLOOKUP(LEFT(F193,16),'数据库'!$P$2:$R$66,2,FALSE)*D193*10^(-3))+IF(LEFT(G193,4)="花纹钢板",MID(F193,5,FIND("*",F193)-5)*D193*10^(-6)*2,0))*E193</f>
        <v>0</v>
      </c>
    </row>
    <row r="194" spans="6:9" ht="15.75">
      <c r="F194" s="68">
        <f t="shared" si="34"/>
      </c>
      <c r="G194" s="69">
        <f t="shared" si="35"/>
      </c>
      <c r="H194" s="70">
        <f>(IF(LEFT(G194,2)="钢板",MID(F194,2,FIND("*",F194)-2)*D194*MID(F194,FIND("*",F194)+1,2)*10^(-9)*7850,0)+IF(LEFT(G194,2)="钢管",PI()*((MID(F194,2,FIND("*",F194,2)-2)/2)^2-(MID(F194,2,FIND("*",F194,2)-2)/2-MID(F194,FIND("*",F194,2)+1,4))^2)*D194*10^(-9)*7850,0)+IF(LEFT(G194,2)="钢筋",ROUND(PI()*(MID(F194,2,3)/2)^2*7850*10^(-6),3)*10^(-3)*D194,0)+IF(LEFT(G194,4)="等边角钢",VLOOKUP(MID(F194,1,7),'数据库'!$A$2:$C$83,3,FALSE)*D194*10^(-3),0)+IF(LEFT(G194,5)="不等边角钢",VLOOKUP(MID(F194,1,11),'数据库'!$D$2:$F$64,3,FALSE)*D194*10^(-3),0)+IF(LEFT(G194,2)="槽钢",VLOOKUP(MID(F194,1,6),'数据库'!$G$2:$I$31,3,FALSE)*D194*10^(-3),0)+IF(LEFT(G194,3)="工字钢",VLOOKUP(LEFT(F194,5),'数据库'!$J$2:$L$35,3,FALSE)*D194*10^(-3),0)+IF(LEFT(G194,3)="C型钢",VLOOKUP(LEFT(F194,14),'数据库'!$M$2:$O$30,3,FALSE)*D194*10^(-3),0)+IF(LEFT(G194,3)="H型钢",VLOOKUP(LEFT(F194,16),'数据库'!$P$2:$R$66,3,FALSE)*D194*10^(-3),0)+IF(LEFT(G194,4)="花纹钢板",VLOOKUP(LEFT(G194,7),'数据库'!$S$2:$T$11,2,FALSE)*MID(F194,5,FIND("*",F194,2)-5)*D194*10^(-6),0))*E194</f>
        <v>0</v>
      </c>
      <c r="I194" s="70">
        <f>(IF(LEFT(G194,2)="钢板",MID(F194,2,FIND("*",F194)-2)*D194*10^(-6)*2,0)+IF(LEFT(G194,2)="钢管",PI()*MID(F194,2,FIND("*",F194)-2)*D194*10^(-6),0)+IF(LEFT(G194,2)="钢筋",PI()*MID(F194,2,3)*D194*10^(-6),0)+IF(LEFT(G194,4)="等边角钢",VLOOKUP(LEFT(F194,7),'数据库'!$A$2:$C$83,2,FALSE)*D194*10^(-3),0)+IF(LEFT(G194,5)="不等边角钢",VLOOKUP(LEFT(F194,11),'数据库'!$D$2:$F$66,2,FALSE)*D194*10^(-3),0)+IF(LEFT(G194,2)="槽钢",VLOOKUP(LEFT(F194,7),'数据库'!$G$2:$I$31,2,FALSE)*D194*10^(-3),0)+IF(LEFT(G194,3)="工字钢",VLOOKUP(LEFT(F194,5),'数据库'!$J$2:$L$35,2,FALSE)*D194*10^(-3))+IF(LEFT(G194,3)="C型钢",VLOOKUP(LEFT(F194,14),'数据库'!$M$2:$O$30,2,FALSE)*D194*10^(-3))+IF(LEFT(G194,3)="H型钢",VLOOKUP(LEFT(F194,16),'数据库'!$P$2:$R$66,2,FALSE)*D194*10^(-3))+IF(LEFT(G194,4)="花纹钢板",MID(F194,5,FIND("*",F194)-5)*D194*10^(-6)*2,0))*E194</f>
        <v>0</v>
      </c>
    </row>
    <row r="195" spans="6:9" ht="15.75">
      <c r="F195" s="68">
        <f t="shared" si="34"/>
      </c>
      <c r="G195" s="69">
        <f t="shared" si="35"/>
      </c>
      <c r="H195" s="70">
        <f>(IF(LEFT(G195,2)="钢板",MID(F195,2,FIND("*",F195)-2)*D195*MID(F195,FIND("*",F195)+1,2)*10^(-9)*7850,0)+IF(LEFT(G195,2)="钢管",PI()*((MID(F195,2,FIND("*",F195,2)-2)/2)^2-(MID(F195,2,FIND("*",F195,2)-2)/2-MID(F195,FIND("*",F195,2)+1,4))^2)*D195*10^(-9)*7850,0)+IF(LEFT(G195,2)="钢筋",ROUND(PI()*(MID(F195,2,3)/2)^2*7850*10^(-6),3)*10^(-3)*D195,0)+IF(LEFT(G195,4)="等边角钢",VLOOKUP(MID(F195,1,7),'数据库'!$A$2:$C$83,3,FALSE)*D195*10^(-3),0)+IF(LEFT(G195,5)="不等边角钢",VLOOKUP(MID(F195,1,11),'数据库'!$D$2:$F$64,3,FALSE)*D195*10^(-3),0)+IF(LEFT(G195,2)="槽钢",VLOOKUP(MID(F195,1,6),'数据库'!$G$2:$I$31,3,FALSE)*D195*10^(-3),0)+IF(LEFT(G195,3)="工字钢",VLOOKUP(LEFT(F195,5),'数据库'!$J$2:$L$35,3,FALSE)*D195*10^(-3),0)+IF(LEFT(G195,3)="C型钢",VLOOKUP(LEFT(F195,14),'数据库'!$M$2:$O$30,3,FALSE)*D195*10^(-3),0)+IF(LEFT(G195,3)="H型钢",VLOOKUP(LEFT(F195,16),'数据库'!$P$2:$R$66,3,FALSE)*D195*10^(-3),0)+IF(LEFT(G195,4)="花纹钢板",VLOOKUP(LEFT(G195,7),'数据库'!$S$2:$T$11,2,FALSE)*MID(F195,5,FIND("*",F195,2)-5)*D195*10^(-6),0))*E195</f>
        <v>0</v>
      </c>
      <c r="I195" s="70">
        <f>(IF(LEFT(G195,2)="钢板",MID(F195,2,FIND("*",F195)-2)*D195*10^(-6)*2,0)+IF(LEFT(G195,2)="钢管",PI()*MID(F195,2,FIND("*",F195)-2)*D195*10^(-6),0)+IF(LEFT(G195,2)="钢筋",PI()*MID(F195,2,3)*D195*10^(-6),0)+IF(LEFT(G195,4)="等边角钢",VLOOKUP(LEFT(F195,7),'数据库'!$A$2:$C$83,2,FALSE)*D195*10^(-3),0)+IF(LEFT(G195,5)="不等边角钢",VLOOKUP(LEFT(F195,11),'数据库'!$D$2:$F$66,2,FALSE)*D195*10^(-3),0)+IF(LEFT(G195,2)="槽钢",VLOOKUP(LEFT(F195,7),'数据库'!$G$2:$I$31,2,FALSE)*D195*10^(-3),0)+IF(LEFT(G195,3)="工字钢",VLOOKUP(LEFT(F195,5),'数据库'!$J$2:$L$35,2,FALSE)*D195*10^(-3))+IF(LEFT(G195,3)="C型钢",VLOOKUP(LEFT(F195,14),'数据库'!$M$2:$O$30,2,FALSE)*D195*10^(-3))+IF(LEFT(G195,3)="H型钢",VLOOKUP(LEFT(F195,16),'数据库'!$P$2:$R$66,2,FALSE)*D195*10^(-3))+IF(LEFT(G195,4)="花纹钢板",MID(F195,5,FIND("*",F195)-5)*D195*10^(-6)*2,0))*E195</f>
        <v>0</v>
      </c>
    </row>
    <row r="196" spans="6:9" ht="15.75">
      <c r="F196" s="68">
        <f t="shared" si="34"/>
      </c>
      <c r="G196" s="69">
        <f t="shared" si="35"/>
      </c>
      <c r="H196" s="70">
        <f>(IF(LEFT(G196,2)="钢板",MID(F196,2,FIND("*",F196)-2)*D196*MID(F196,FIND("*",F196)+1,2)*10^(-9)*7850,0)+IF(LEFT(G196,2)="钢管",PI()*((MID(F196,2,FIND("*",F196,2)-2)/2)^2-(MID(F196,2,FIND("*",F196,2)-2)/2-MID(F196,FIND("*",F196,2)+1,4))^2)*D196*10^(-9)*7850,0)+IF(LEFT(G196,2)="钢筋",ROUND(PI()*(MID(F196,2,3)/2)^2*7850*10^(-6),3)*10^(-3)*D196,0)+IF(LEFT(G196,4)="等边角钢",VLOOKUP(MID(F196,1,7),'数据库'!$A$2:$C$83,3,FALSE)*D196*10^(-3),0)+IF(LEFT(G196,5)="不等边角钢",VLOOKUP(MID(F196,1,11),'数据库'!$D$2:$F$64,3,FALSE)*D196*10^(-3),0)+IF(LEFT(G196,2)="槽钢",VLOOKUP(MID(F196,1,6),'数据库'!$G$2:$I$31,3,FALSE)*D196*10^(-3),0)+IF(LEFT(G196,3)="工字钢",VLOOKUP(LEFT(F196,5),'数据库'!$J$2:$L$35,3,FALSE)*D196*10^(-3),0)+IF(LEFT(G196,3)="C型钢",VLOOKUP(LEFT(F196,14),'数据库'!$M$2:$O$30,3,FALSE)*D196*10^(-3),0)+IF(LEFT(G196,3)="H型钢",VLOOKUP(LEFT(F196,16),'数据库'!$P$2:$R$66,3,FALSE)*D196*10^(-3),0)+IF(LEFT(G196,4)="花纹钢板",VLOOKUP(LEFT(G196,7),'数据库'!$S$2:$T$11,2,FALSE)*MID(F196,5,FIND("*",F196,2)-5)*D196*10^(-6),0))*E196</f>
        <v>0</v>
      </c>
      <c r="I196" s="70">
        <f>(IF(LEFT(G196,2)="钢板",MID(F196,2,FIND("*",F196)-2)*D196*10^(-6)*2,0)+IF(LEFT(G196,2)="钢管",PI()*MID(F196,2,FIND("*",F196)-2)*D196*10^(-6),0)+IF(LEFT(G196,2)="钢筋",PI()*MID(F196,2,3)*D196*10^(-6),0)+IF(LEFT(G196,4)="等边角钢",VLOOKUP(LEFT(F196,7),'数据库'!$A$2:$C$83,2,FALSE)*D196*10^(-3),0)+IF(LEFT(G196,5)="不等边角钢",VLOOKUP(LEFT(F196,11),'数据库'!$D$2:$F$66,2,FALSE)*D196*10^(-3),0)+IF(LEFT(G196,2)="槽钢",VLOOKUP(LEFT(F196,7),'数据库'!$G$2:$I$31,2,FALSE)*D196*10^(-3),0)+IF(LEFT(G196,3)="工字钢",VLOOKUP(LEFT(F196,5),'数据库'!$J$2:$L$35,2,FALSE)*D196*10^(-3))+IF(LEFT(G196,3)="C型钢",VLOOKUP(LEFT(F196,14),'数据库'!$M$2:$O$30,2,FALSE)*D196*10^(-3))+IF(LEFT(G196,3)="H型钢",VLOOKUP(LEFT(F196,16),'数据库'!$P$2:$R$66,2,FALSE)*D196*10^(-3))+IF(LEFT(G196,4)="花纹钢板",MID(F196,5,FIND("*",F196)-5)*D196*10^(-6)*2,0))*E196</f>
        <v>0</v>
      </c>
    </row>
    <row r="197" spans="6:9" ht="15.75">
      <c r="F197" s="68">
        <f t="shared" si="34"/>
      </c>
      <c r="G197" s="69">
        <f t="shared" si="35"/>
      </c>
      <c r="H197" s="70">
        <f>(IF(LEFT(G197,2)="钢板",MID(F197,2,FIND("*",F197)-2)*D197*MID(F197,FIND("*",F197)+1,2)*10^(-9)*7850,0)+IF(LEFT(G197,2)="钢管",PI()*((MID(F197,2,FIND("*",F197,2)-2)/2)^2-(MID(F197,2,FIND("*",F197,2)-2)/2-MID(F197,FIND("*",F197,2)+1,4))^2)*D197*10^(-9)*7850,0)+IF(LEFT(G197,2)="钢筋",ROUND(PI()*(MID(F197,2,3)/2)^2*7850*10^(-6),3)*10^(-3)*D197,0)+IF(LEFT(G197,4)="等边角钢",VLOOKUP(MID(F197,1,7),'数据库'!$A$2:$C$83,3,FALSE)*D197*10^(-3),0)+IF(LEFT(G197,5)="不等边角钢",VLOOKUP(MID(F197,1,11),'数据库'!$D$2:$F$64,3,FALSE)*D197*10^(-3),0)+IF(LEFT(G197,2)="槽钢",VLOOKUP(MID(F197,1,6),'数据库'!$G$2:$I$31,3,FALSE)*D197*10^(-3),0)+IF(LEFT(G197,3)="工字钢",VLOOKUP(LEFT(F197,5),'数据库'!$J$2:$L$35,3,FALSE)*D197*10^(-3),0)+IF(LEFT(G197,3)="C型钢",VLOOKUP(LEFT(F197,14),'数据库'!$M$2:$O$30,3,FALSE)*D197*10^(-3),0)+IF(LEFT(G197,3)="H型钢",VLOOKUP(LEFT(F197,16),'数据库'!$P$2:$R$66,3,FALSE)*D197*10^(-3),0)+IF(LEFT(G197,4)="花纹钢板",VLOOKUP(LEFT(G197,7),'数据库'!$S$2:$T$11,2,FALSE)*MID(F197,5,FIND("*",F197,2)-5)*D197*10^(-6),0))*E197</f>
        <v>0</v>
      </c>
      <c r="I197" s="70">
        <f>(IF(LEFT(G197,2)="钢板",MID(F197,2,FIND("*",F197)-2)*D197*10^(-6)*2,0)+IF(LEFT(G197,2)="钢管",PI()*MID(F197,2,FIND("*",F197)-2)*D197*10^(-6),0)+IF(LEFT(G197,2)="钢筋",PI()*MID(F197,2,3)*D197*10^(-6),0)+IF(LEFT(G197,4)="等边角钢",VLOOKUP(LEFT(F197,7),'数据库'!$A$2:$C$83,2,FALSE)*D197*10^(-3),0)+IF(LEFT(G197,5)="不等边角钢",VLOOKUP(LEFT(F197,11),'数据库'!$D$2:$F$66,2,FALSE)*D197*10^(-3),0)+IF(LEFT(G197,2)="槽钢",VLOOKUP(LEFT(F197,7),'数据库'!$G$2:$I$31,2,FALSE)*D197*10^(-3),0)+IF(LEFT(G197,3)="工字钢",VLOOKUP(LEFT(F197,5),'数据库'!$J$2:$L$35,2,FALSE)*D197*10^(-3))+IF(LEFT(G197,3)="C型钢",VLOOKUP(LEFT(F197,14),'数据库'!$M$2:$O$30,2,FALSE)*D197*10^(-3))+IF(LEFT(G197,3)="H型钢",VLOOKUP(LEFT(F197,16),'数据库'!$P$2:$R$66,2,FALSE)*D197*10^(-3))+IF(LEFT(G197,4)="花纹钢板",MID(F197,5,FIND("*",F197)-5)*D197*10^(-6)*2,0))*E197</f>
        <v>0</v>
      </c>
    </row>
    <row r="198" spans="6:9" ht="15.75">
      <c r="F198" s="68">
        <f t="shared" si="34"/>
      </c>
      <c r="G198" s="69">
        <f t="shared" si="35"/>
      </c>
      <c r="H198" s="70">
        <f>(IF(LEFT(G198,2)="钢板",MID(F198,2,FIND("*",F198)-2)*D198*MID(F198,FIND("*",F198)+1,2)*10^(-9)*7850,0)+IF(LEFT(G198,2)="钢管",PI()*((MID(F198,2,FIND("*",F198,2)-2)/2)^2-(MID(F198,2,FIND("*",F198,2)-2)/2-MID(F198,FIND("*",F198,2)+1,4))^2)*D198*10^(-9)*7850,0)+IF(LEFT(G198,2)="钢筋",ROUND(PI()*(MID(F198,2,3)/2)^2*7850*10^(-6),3)*10^(-3)*D198,0)+IF(LEFT(G198,4)="等边角钢",VLOOKUP(MID(F198,1,7),'数据库'!$A$2:$C$83,3,FALSE)*D198*10^(-3),0)+IF(LEFT(G198,5)="不等边角钢",VLOOKUP(MID(F198,1,11),'数据库'!$D$2:$F$64,3,FALSE)*D198*10^(-3),0)+IF(LEFT(G198,2)="槽钢",VLOOKUP(MID(F198,1,6),'数据库'!$G$2:$I$31,3,FALSE)*D198*10^(-3),0)+IF(LEFT(G198,3)="工字钢",VLOOKUP(LEFT(F198,5),'数据库'!$J$2:$L$35,3,FALSE)*D198*10^(-3),0)+IF(LEFT(G198,3)="C型钢",VLOOKUP(LEFT(F198,14),'数据库'!$M$2:$O$30,3,FALSE)*D198*10^(-3),0)+IF(LEFT(G198,3)="H型钢",VLOOKUP(LEFT(F198,16),'数据库'!$P$2:$R$66,3,FALSE)*D198*10^(-3),0)+IF(LEFT(G198,4)="花纹钢板",VLOOKUP(LEFT(G198,7),'数据库'!$S$2:$T$11,2,FALSE)*MID(F198,5,FIND("*",F198,2)-5)*D198*10^(-6),0))*E198</f>
        <v>0</v>
      </c>
      <c r="I198" s="70">
        <f>(IF(LEFT(G198,2)="钢板",MID(F198,2,FIND("*",F198)-2)*D198*10^(-6)*2,0)+IF(LEFT(G198,2)="钢管",PI()*MID(F198,2,FIND("*",F198)-2)*D198*10^(-6),0)+IF(LEFT(G198,2)="钢筋",PI()*MID(F198,2,3)*D198*10^(-6),0)+IF(LEFT(G198,4)="等边角钢",VLOOKUP(LEFT(F198,7),'数据库'!$A$2:$C$83,2,FALSE)*D198*10^(-3),0)+IF(LEFT(G198,5)="不等边角钢",VLOOKUP(LEFT(F198,11),'数据库'!$D$2:$F$66,2,FALSE)*D198*10^(-3),0)+IF(LEFT(G198,2)="槽钢",VLOOKUP(LEFT(F198,7),'数据库'!$G$2:$I$31,2,FALSE)*D198*10^(-3),0)+IF(LEFT(G198,3)="工字钢",VLOOKUP(LEFT(F198,5),'数据库'!$J$2:$L$35,2,FALSE)*D198*10^(-3))+IF(LEFT(G198,3)="C型钢",VLOOKUP(LEFT(F198,14),'数据库'!$M$2:$O$30,2,FALSE)*D198*10^(-3))+IF(LEFT(G198,3)="H型钢",VLOOKUP(LEFT(F198,16),'数据库'!$P$2:$R$66,2,FALSE)*D198*10^(-3))+IF(LEFT(G198,4)="花纹钢板",MID(F198,5,FIND("*",F198)-5)*D198*10^(-6)*2,0))*E198</f>
        <v>0</v>
      </c>
    </row>
    <row r="199" spans="6:9" ht="15.75">
      <c r="F199" s="68">
        <f t="shared" si="34"/>
      </c>
      <c r="G199" s="69">
        <f t="shared" si="35"/>
      </c>
      <c r="H199" s="70">
        <f>(IF(LEFT(G199,2)="钢板",MID(F199,2,FIND("*",F199)-2)*D199*MID(F199,FIND("*",F199)+1,2)*10^(-9)*7850,0)+IF(LEFT(G199,2)="钢管",PI()*((MID(F199,2,FIND("*",F199,2)-2)/2)^2-(MID(F199,2,FIND("*",F199,2)-2)/2-MID(F199,FIND("*",F199,2)+1,4))^2)*D199*10^(-9)*7850,0)+IF(LEFT(G199,2)="钢筋",ROUND(PI()*(MID(F199,2,3)/2)^2*7850*10^(-6),3)*10^(-3)*D199,0)+IF(LEFT(G199,4)="等边角钢",VLOOKUP(MID(F199,1,7),'数据库'!$A$2:$C$83,3,FALSE)*D199*10^(-3),0)+IF(LEFT(G199,5)="不等边角钢",VLOOKUP(MID(F199,1,11),'数据库'!$D$2:$F$64,3,FALSE)*D199*10^(-3),0)+IF(LEFT(G199,2)="槽钢",VLOOKUP(MID(F199,1,6),'数据库'!$G$2:$I$31,3,FALSE)*D199*10^(-3),0)+IF(LEFT(G199,3)="工字钢",VLOOKUP(LEFT(F199,5),'数据库'!$J$2:$L$35,3,FALSE)*D199*10^(-3),0)+IF(LEFT(G199,3)="C型钢",VLOOKUP(LEFT(F199,14),'数据库'!$M$2:$O$30,3,FALSE)*D199*10^(-3),0)+IF(LEFT(G199,3)="H型钢",VLOOKUP(LEFT(F199,16),'数据库'!$P$2:$R$66,3,FALSE)*D199*10^(-3),0)+IF(LEFT(G199,4)="花纹钢板",VLOOKUP(LEFT(G199,7),'数据库'!$S$2:$T$11,2,FALSE)*MID(F199,5,FIND("*",F199,2)-5)*D199*10^(-6),0))*E199</f>
        <v>0</v>
      </c>
      <c r="I199" s="70">
        <f>(IF(LEFT(G199,2)="钢板",MID(F199,2,FIND("*",F199)-2)*D199*10^(-6)*2,0)+IF(LEFT(G199,2)="钢管",PI()*MID(F199,2,FIND("*",F199)-2)*D199*10^(-6),0)+IF(LEFT(G199,2)="钢筋",PI()*MID(F199,2,3)*D199*10^(-6),0)+IF(LEFT(G199,4)="等边角钢",VLOOKUP(LEFT(F199,7),'数据库'!$A$2:$C$83,2,FALSE)*D199*10^(-3),0)+IF(LEFT(G199,5)="不等边角钢",VLOOKUP(LEFT(F199,11),'数据库'!$D$2:$F$66,2,FALSE)*D199*10^(-3),0)+IF(LEFT(G199,2)="槽钢",VLOOKUP(LEFT(F199,7),'数据库'!$G$2:$I$31,2,FALSE)*D199*10^(-3),0)+IF(LEFT(G199,3)="工字钢",VLOOKUP(LEFT(F199,5),'数据库'!$J$2:$L$35,2,FALSE)*D199*10^(-3))+IF(LEFT(G199,3)="C型钢",VLOOKUP(LEFT(F199,14),'数据库'!$M$2:$O$30,2,FALSE)*D199*10^(-3))+IF(LEFT(G199,3)="H型钢",VLOOKUP(LEFT(F199,16),'数据库'!$P$2:$R$66,2,FALSE)*D199*10^(-3))+IF(LEFT(G199,4)="花纹钢板",MID(F199,5,FIND("*",F199)-5)*D199*10^(-6)*2,0))*E199</f>
        <v>0</v>
      </c>
    </row>
    <row r="200" spans="6:9" ht="15.75">
      <c r="F200" s="68">
        <f t="shared" si="34"/>
      </c>
      <c r="G200" s="69">
        <f t="shared" si="35"/>
      </c>
      <c r="H200" s="70">
        <f>(IF(LEFT(G200,2)="钢板",MID(F200,2,FIND("*",F200)-2)*D200*MID(F200,FIND("*",F200)+1,2)*10^(-9)*7850,0)+IF(LEFT(G200,2)="钢管",PI()*((MID(F200,2,FIND("*",F200,2)-2)/2)^2-(MID(F200,2,FIND("*",F200,2)-2)/2-MID(F200,FIND("*",F200,2)+1,4))^2)*D200*10^(-9)*7850,0)+IF(LEFT(G200,2)="钢筋",ROUND(PI()*(MID(F200,2,3)/2)^2*7850*10^(-6),3)*10^(-3)*D200,0)+IF(LEFT(G200,4)="等边角钢",VLOOKUP(MID(F200,1,7),'数据库'!$A$2:$C$83,3,FALSE)*D200*10^(-3),0)+IF(LEFT(G200,5)="不等边角钢",VLOOKUP(MID(F200,1,11),'数据库'!$D$2:$F$64,3,FALSE)*D200*10^(-3),0)+IF(LEFT(G200,2)="槽钢",VLOOKUP(MID(F200,1,6),'数据库'!$G$2:$I$31,3,FALSE)*D200*10^(-3),0)+IF(LEFT(G200,3)="工字钢",VLOOKUP(LEFT(F200,5),'数据库'!$J$2:$L$35,3,FALSE)*D200*10^(-3),0)+IF(LEFT(G200,3)="C型钢",VLOOKUP(LEFT(F200,14),'数据库'!$M$2:$O$30,3,FALSE)*D200*10^(-3),0)+IF(LEFT(G200,3)="H型钢",VLOOKUP(LEFT(F200,16),'数据库'!$P$2:$R$66,3,FALSE)*D200*10^(-3),0)+IF(LEFT(G200,4)="花纹钢板",VLOOKUP(LEFT(G200,7),'数据库'!$S$2:$T$11,2,FALSE)*MID(F200,5,FIND("*",F200,2)-5)*D200*10^(-6),0))*E200</f>
        <v>0</v>
      </c>
      <c r="I200" s="70">
        <f>(IF(LEFT(G200,2)="钢板",MID(F200,2,FIND("*",F200)-2)*D200*10^(-6)*2,0)+IF(LEFT(G200,2)="钢管",PI()*MID(F200,2,FIND("*",F200)-2)*D200*10^(-6),0)+IF(LEFT(G200,2)="钢筋",PI()*MID(F200,2,3)*D200*10^(-6),0)+IF(LEFT(G200,4)="等边角钢",VLOOKUP(LEFT(F200,7),'数据库'!$A$2:$C$83,2,FALSE)*D200*10^(-3),0)+IF(LEFT(G200,5)="不等边角钢",VLOOKUP(LEFT(F200,11),'数据库'!$D$2:$F$66,2,FALSE)*D200*10^(-3),0)+IF(LEFT(G200,2)="槽钢",VLOOKUP(LEFT(F200,7),'数据库'!$G$2:$I$31,2,FALSE)*D200*10^(-3),0)+IF(LEFT(G200,3)="工字钢",VLOOKUP(LEFT(F200,5),'数据库'!$J$2:$L$35,2,FALSE)*D200*10^(-3))+IF(LEFT(G200,3)="C型钢",VLOOKUP(LEFT(F200,14),'数据库'!$M$2:$O$30,2,FALSE)*D200*10^(-3))+IF(LEFT(G200,3)="H型钢",VLOOKUP(LEFT(F200,16),'数据库'!$P$2:$R$66,2,FALSE)*D200*10^(-3))+IF(LEFT(G200,4)="花纹钢板",MID(F200,5,FIND("*",F200)-5)*D200*10^(-6)*2,0))*E200</f>
        <v>0</v>
      </c>
    </row>
    <row r="201" spans="6:9" ht="15.75">
      <c r="F201" s="68">
        <f t="shared" si="34"/>
      </c>
      <c r="G201" s="69">
        <f t="shared" si="35"/>
      </c>
      <c r="H201" s="70">
        <f>(IF(LEFT(G201,2)="钢板",MID(F201,2,FIND("*",F201)-2)*D201*MID(F201,FIND("*",F201)+1,2)*10^(-9)*7850,0)+IF(LEFT(G201,2)="钢管",PI()*((MID(F201,2,FIND("*",F201,2)-2)/2)^2-(MID(F201,2,FIND("*",F201,2)-2)/2-MID(F201,FIND("*",F201,2)+1,4))^2)*D201*10^(-9)*7850,0)+IF(LEFT(G201,2)="钢筋",ROUND(PI()*(MID(F201,2,3)/2)^2*7850*10^(-6),3)*10^(-3)*D201,0)+IF(LEFT(G201,4)="等边角钢",VLOOKUP(MID(F201,1,7),'数据库'!$A$2:$C$83,3,FALSE)*D201*10^(-3),0)+IF(LEFT(G201,5)="不等边角钢",VLOOKUP(MID(F201,1,11),'数据库'!$D$2:$F$64,3,FALSE)*D201*10^(-3),0)+IF(LEFT(G201,2)="槽钢",VLOOKUP(MID(F201,1,6),'数据库'!$G$2:$I$31,3,FALSE)*D201*10^(-3),0)+IF(LEFT(G201,3)="工字钢",VLOOKUP(LEFT(F201,5),'数据库'!$J$2:$L$35,3,FALSE)*D201*10^(-3),0)+IF(LEFT(G201,3)="C型钢",VLOOKUP(LEFT(F201,14),'数据库'!$M$2:$O$30,3,FALSE)*D201*10^(-3),0)+IF(LEFT(G201,3)="H型钢",VLOOKUP(LEFT(F201,16),'数据库'!$P$2:$R$66,3,FALSE)*D201*10^(-3),0)+IF(LEFT(G201,4)="花纹钢板",VLOOKUP(LEFT(G201,7),'数据库'!$S$2:$T$11,2,FALSE)*MID(F201,5,FIND("*",F201,2)-5)*D201*10^(-6),0))*E201</f>
        <v>0</v>
      </c>
      <c r="I201" s="70">
        <f>(IF(LEFT(G201,2)="钢板",MID(F201,2,FIND("*",F201)-2)*D201*10^(-6)*2,0)+IF(LEFT(G201,2)="钢管",PI()*MID(F201,2,FIND("*",F201)-2)*D201*10^(-6),0)+IF(LEFT(G201,2)="钢筋",PI()*MID(F201,2,3)*D201*10^(-6),0)+IF(LEFT(G201,4)="等边角钢",VLOOKUP(LEFT(F201,7),'数据库'!$A$2:$C$83,2,FALSE)*D201*10^(-3),0)+IF(LEFT(G201,5)="不等边角钢",VLOOKUP(LEFT(F201,11),'数据库'!$D$2:$F$66,2,FALSE)*D201*10^(-3),0)+IF(LEFT(G201,2)="槽钢",VLOOKUP(LEFT(F201,7),'数据库'!$G$2:$I$31,2,FALSE)*D201*10^(-3),0)+IF(LEFT(G201,3)="工字钢",VLOOKUP(LEFT(F201,5),'数据库'!$J$2:$L$35,2,FALSE)*D201*10^(-3))+IF(LEFT(G201,3)="C型钢",VLOOKUP(LEFT(F201,14),'数据库'!$M$2:$O$30,2,FALSE)*D201*10^(-3))+IF(LEFT(G201,3)="H型钢",VLOOKUP(LEFT(F201,16),'数据库'!$P$2:$R$66,2,FALSE)*D201*10^(-3))+IF(LEFT(G201,4)="花纹钢板",MID(F201,5,FIND("*",F201)-5)*D201*10^(-6)*2,0))*E201</f>
        <v>0</v>
      </c>
    </row>
    <row r="202" spans="6:9" ht="15.75">
      <c r="F202" s="68">
        <f t="shared" si="34"/>
      </c>
      <c r="G202" s="69">
        <f t="shared" si="35"/>
      </c>
      <c r="H202" s="70">
        <f>(IF(LEFT(G202,2)="钢板",MID(F202,2,FIND("*",F202)-2)*D202*MID(F202,FIND("*",F202)+1,2)*10^(-9)*7850,0)+IF(LEFT(G202,2)="钢管",PI()*((MID(F202,2,FIND("*",F202,2)-2)/2)^2-(MID(F202,2,FIND("*",F202,2)-2)/2-MID(F202,FIND("*",F202,2)+1,4))^2)*D202*10^(-9)*7850,0)+IF(LEFT(G202,2)="钢筋",ROUND(PI()*(MID(F202,2,3)/2)^2*7850*10^(-6),3)*10^(-3)*D202,0)+IF(LEFT(G202,4)="等边角钢",VLOOKUP(MID(F202,1,7),'数据库'!$A$2:$C$83,3,FALSE)*D202*10^(-3),0)+IF(LEFT(G202,5)="不等边角钢",VLOOKUP(MID(F202,1,11),'数据库'!$D$2:$F$64,3,FALSE)*D202*10^(-3),0)+IF(LEFT(G202,2)="槽钢",VLOOKUP(MID(F202,1,6),'数据库'!$G$2:$I$31,3,FALSE)*D202*10^(-3),0)+IF(LEFT(G202,3)="工字钢",VLOOKUP(LEFT(F202,5),'数据库'!$J$2:$L$35,3,FALSE)*D202*10^(-3),0)+IF(LEFT(G202,3)="C型钢",VLOOKUP(LEFT(F202,14),'数据库'!$M$2:$O$30,3,FALSE)*D202*10^(-3),0)+IF(LEFT(G202,3)="H型钢",VLOOKUP(LEFT(F202,16),'数据库'!$P$2:$R$66,3,FALSE)*D202*10^(-3),0)+IF(LEFT(G202,4)="花纹钢板",VLOOKUP(LEFT(G202,7),'数据库'!$S$2:$T$11,2,FALSE)*MID(F202,5,FIND("*",F202,2)-5)*D202*10^(-6),0))*E202</f>
        <v>0</v>
      </c>
      <c r="I202" s="70">
        <f>(IF(LEFT(G202,2)="钢板",MID(F202,2,FIND("*",F202)-2)*D202*10^(-6)*2,0)+IF(LEFT(G202,2)="钢管",PI()*MID(F202,2,FIND("*",F202)-2)*D202*10^(-6),0)+IF(LEFT(G202,2)="钢筋",PI()*MID(F202,2,3)*D202*10^(-6),0)+IF(LEFT(G202,4)="等边角钢",VLOOKUP(LEFT(F202,7),'数据库'!$A$2:$C$83,2,FALSE)*D202*10^(-3),0)+IF(LEFT(G202,5)="不等边角钢",VLOOKUP(LEFT(F202,11),'数据库'!$D$2:$F$66,2,FALSE)*D202*10^(-3),0)+IF(LEFT(G202,2)="槽钢",VLOOKUP(LEFT(F202,7),'数据库'!$G$2:$I$31,2,FALSE)*D202*10^(-3),0)+IF(LEFT(G202,3)="工字钢",VLOOKUP(LEFT(F202,5),'数据库'!$J$2:$L$35,2,FALSE)*D202*10^(-3))+IF(LEFT(G202,3)="C型钢",VLOOKUP(LEFT(F202,14),'数据库'!$M$2:$O$30,2,FALSE)*D202*10^(-3))+IF(LEFT(G202,3)="H型钢",VLOOKUP(LEFT(F202,16),'数据库'!$P$2:$R$66,2,FALSE)*D202*10^(-3))+IF(LEFT(G202,4)="花纹钢板",MID(F202,5,FIND("*",F202)-5)*D202*10^(-6)*2,0))*E202</f>
        <v>0</v>
      </c>
    </row>
    <row r="203" spans="6:9" ht="15.75">
      <c r="F203" s="68">
        <f t="shared" si="34"/>
      </c>
      <c r="G203" s="69">
        <f t="shared" si="35"/>
      </c>
      <c r="H203" s="70">
        <f>(IF(LEFT(G203,2)="钢板",MID(F203,2,FIND("*",F203)-2)*D203*MID(F203,FIND("*",F203)+1,2)*10^(-9)*7850,0)+IF(LEFT(G203,2)="钢管",PI()*((MID(F203,2,FIND("*",F203,2)-2)/2)^2-(MID(F203,2,FIND("*",F203,2)-2)/2-MID(F203,FIND("*",F203,2)+1,4))^2)*D203*10^(-9)*7850,0)+IF(LEFT(G203,2)="钢筋",ROUND(PI()*(MID(F203,2,3)/2)^2*7850*10^(-6),3)*10^(-3)*D203,0)+IF(LEFT(G203,4)="等边角钢",VLOOKUP(MID(F203,1,7),'数据库'!$A$2:$C$83,3,FALSE)*D203*10^(-3),0)+IF(LEFT(G203,5)="不等边角钢",VLOOKUP(MID(F203,1,11),'数据库'!$D$2:$F$64,3,FALSE)*D203*10^(-3),0)+IF(LEFT(G203,2)="槽钢",VLOOKUP(MID(F203,1,6),'数据库'!$G$2:$I$31,3,FALSE)*D203*10^(-3),0)+IF(LEFT(G203,3)="工字钢",VLOOKUP(LEFT(F203,5),'数据库'!$J$2:$L$35,3,FALSE)*D203*10^(-3),0)+IF(LEFT(G203,3)="C型钢",VLOOKUP(LEFT(F203,14),'数据库'!$M$2:$O$30,3,FALSE)*D203*10^(-3),0)+IF(LEFT(G203,3)="H型钢",VLOOKUP(LEFT(F203,16),'数据库'!$P$2:$R$66,3,FALSE)*D203*10^(-3),0)+IF(LEFT(G203,4)="花纹钢板",VLOOKUP(LEFT(G203,7),'数据库'!$S$2:$T$11,2,FALSE)*MID(F203,5,FIND("*",F203,2)-5)*D203*10^(-6),0))*E203</f>
        <v>0</v>
      </c>
      <c r="I203" s="70">
        <f>(IF(LEFT(G203,2)="钢板",MID(F203,2,FIND("*",F203)-2)*D203*10^(-6)*2,0)+IF(LEFT(G203,2)="钢管",PI()*MID(F203,2,FIND("*",F203)-2)*D203*10^(-6),0)+IF(LEFT(G203,2)="钢筋",PI()*MID(F203,2,3)*D203*10^(-6),0)+IF(LEFT(G203,4)="等边角钢",VLOOKUP(LEFT(F203,7),'数据库'!$A$2:$C$83,2,FALSE)*D203*10^(-3),0)+IF(LEFT(G203,5)="不等边角钢",VLOOKUP(LEFT(F203,11),'数据库'!$D$2:$F$66,2,FALSE)*D203*10^(-3),0)+IF(LEFT(G203,2)="槽钢",VLOOKUP(LEFT(F203,7),'数据库'!$G$2:$I$31,2,FALSE)*D203*10^(-3),0)+IF(LEFT(G203,3)="工字钢",VLOOKUP(LEFT(F203,5),'数据库'!$J$2:$L$35,2,FALSE)*D203*10^(-3))+IF(LEFT(G203,3)="C型钢",VLOOKUP(LEFT(F203,14),'数据库'!$M$2:$O$30,2,FALSE)*D203*10^(-3))+IF(LEFT(G203,3)="H型钢",VLOOKUP(LEFT(F203,16),'数据库'!$P$2:$R$66,2,FALSE)*D203*10^(-3))+IF(LEFT(G203,4)="花纹钢板",MID(F203,5,FIND("*",F203)-5)*D203*10^(-6)*2,0))*E203</f>
        <v>0</v>
      </c>
    </row>
    <row r="204" spans="6:9" ht="15.75">
      <c r="F204" s="68">
        <f t="shared" si="34"/>
      </c>
      <c r="G204" s="69">
        <f t="shared" si="35"/>
      </c>
      <c r="H204" s="70">
        <f>(IF(LEFT(G204,2)="钢板",MID(F204,2,FIND("*",F204)-2)*D204*MID(F204,FIND("*",F204)+1,2)*10^(-9)*7850,0)+IF(LEFT(G204,2)="钢管",PI()*((MID(F204,2,FIND("*",F204,2)-2)/2)^2-(MID(F204,2,FIND("*",F204,2)-2)/2-MID(F204,FIND("*",F204,2)+1,4))^2)*D204*10^(-9)*7850,0)+IF(LEFT(G204,2)="钢筋",ROUND(PI()*(MID(F204,2,3)/2)^2*7850*10^(-6),3)*10^(-3)*D204,0)+IF(LEFT(G204,4)="等边角钢",VLOOKUP(MID(F204,1,7),'数据库'!$A$2:$C$83,3,FALSE)*D204*10^(-3),0)+IF(LEFT(G204,5)="不等边角钢",VLOOKUP(MID(F204,1,11),'数据库'!$D$2:$F$64,3,FALSE)*D204*10^(-3),0)+IF(LEFT(G204,2)="槽钢",VLOOKUP(MID(F204,1,6),'数据库'!$G$2:$I$31,3,FALSE)*D204*10^(-3),0)+IF(LEFT(G204,3)="工字钢",VLOOKUP(LEFT(F204,5),'数据库'!$J$2:$L$35,3,FALSE)*D204*10^(-3),0)+IF(LEFT(G204,3)="C型钢",VLOOKUP(LEFT(F204,14),'数据库'!$M$2:$O$30,3,FALSE)*D204*10^(-3),0)+IF(LEFT(G204,3)="H型钢",VLOOKUP(LEFT(F204,16),'数据库'!$P$2:$R$66,3,FALSE)*D204*10^(-3),0)+IF(LEFT(G204,4)="花纹钢板",VLOOKUP(LEFT(G204,7),'数据库'!$S$2:$T$11,2,FALSE)*MID(F204,5,FIND("*",F204,2)-5)*D204*10^(-6),0))*E204</f>
        <v>0</v>
      </c>
      <c r="I204" s="70">
        <f>(IF(LEFT(G204,2)="钢板",MID(F204,2,FIND("*",F204)-2)*D204*10^(-6)*2,0)+IF(LEFT(G204,2)="钢管",PI()*MID(F204,2,FIND("*",F204)-2)*D204*10^(-6),0)+IF(LEFT(G204,2)="钢筋",PI()*MID(F204,2,3)*D204*10^(-6),0)+IF(LEFT(G204,4)="等边角钢",VLOOKUP(LEFT(F204,7),'数据库'!$A$2:$C$83,2,FALSE)*D204*10^(-3),0)+IF(LEFT(G204,5)="不等边角钢",VLOOKUP(LEFT(F204,11),'数据库'!$D$2:$F$66,2,FALSE)*D204*10^(-3),0)+IF(LEFT(G204,2)="槽钢",VLOOKUP(LEFT(F204,7),'数据库'!$G$2:$I$31,2,FALSE)*D204*10^(-3),0)+IF(LEFT(G204,3)="工字钢",VLOOKUP(LEFT(F204,5),'数据库'!$J$2:$L$35,2,FALSE)*D204*10^(-3))+IF(LEFT(G204,3)="C型钢",VLOOKUP(LEFT(F204,14),'数据库'!$M$2:$O$30,2,FALSE)*D204*10^(-3))+IF(LEFT(G204,3)="H型钢",VLOOKUP(LEFT(F204,16),'数据库'!$P$2:$R$66,2,FALSE)*D204*10^(-3))+IF(LEFT(G204,4)="花纹钢板",MID(F204,5,FIND("*",F204)-5)*D204*10^(-6)*2,0))*E204</f>
        <v>0</v>
      </c>
    </row>
    <row r="205" spans="6:9" ht="15.75">
      <c r="F205" s="68">
        <f t="shared" si="34"/>
      </c>
      <c r="G205" s="69">
        <f t="shared" si="35"/>
      </c>
      <c r="H205" s="70">
        <f>(IF(LEFT(G205,2)="钢板",MID(F205,2,FIND("*",F205)-2)*D205*MID(F205,FIND("*",F205)+1,2)*10^(-9)*7850,0)+IF(LEFT(G205,2)="钢管",PI()*((MID(F205,2,FIND("*",F205,2)-2)/2)^2-(MID(F205,2,FIND("*",F205,2)-2)/2-MID(F205,FIND("*",F205,2)+1,4))^2)*D205*10^(-9)*7850,0)+IF(LEFT(G205,2)="钢筋",ROUND(PI()*(MID(F205,2,3)/2)^2*7850*10^(-6),3)*10^(-3)*D205,0)+IF(LEFT(G205,4)="等边角钢",VLOOKUP(MID(F205,1,7),'数据库'!$A$2:$C$83,3,FALSE)*D205*10^(-3),0)+IF(LEFT(G205,5)="不等边角钢",VLOOKUP(MID(F205,1,11),'数据库'!$D$2:$F$64,3,FALSE)*D205*10^(-3),0)+IF(LEFT(G205,2)="槽钢",VLOOKUP(MID(F205,1,6),'数据库'!$G$2:$I$31,3,FALSE)*D205*10^(-3),0)+IF(LEFT(G205,3)="工字钢",VLOOKUP(LEFT(F205,5),'数据库'!$J$2:$L$35,3,FALSE)*D205*10^(-3),0)+IF(LEFT(G205,3)="C型钢",VLOOKUP(LEFT(F205,14),'数据库'!$M$2:$O$30,3,FALSE)*D205*10^(-3),0)+IF(LEFT(G205,3)="H型钢",VLOOKUP(LEFT(F205,16),'数据库'!$P$2:$R$66,3,FALSE)*D205*10^(-3),0)+IF(LEFT(G205,4)="花纹钢板",VLOOKUP(LEFT(G205,7),'数据库'!$S$2:$T$11,2,FALSE)*MID(F205,5,FIND("*",F205,2)-5)*D205*10^(-6),0))*E205</f>
        <v>0</v>
      </c>
      <c r="I205" s="70">
        <f>(IF(LEFT(G205,2)="钢板",MID(F205,2,FIND("*",F205)-2)*D205*10^(-6)*2,0)+IF(LEFT(G205,2)="钢管",PI()*MID(F205,2,FIND("*",F205)-2)*D205*10^(-6),0)+IF(LEFT(G205,2)="钢筋",PI()*MID(F205,2,3)*D205*10^(-6),0)+IF(LEFT(G205,4)="等边角钢",VLOOKUP(LEFT(F205,7),'数据库'!$A$2:$C$83,2,FALSE)*D205*10^(-3),0)+IF(LEFT(G205,5)="不等边角钢",VLOOKUP(LEFT(F205,11),'数据库'!$D$2:$F$66,2,FALSE)*D205*10^(-3),0)+IF(LEFT(G205,2)="槽钢",VLOOKUP(LEFT(F205,7),'数据库'!$G$2:$I$31,2,FALSE)*D205*10^(-3),0)+IF(LEFT(G205,3)="工字钢",VLOOKUP(LEFT(F205,5),'数据库'!$J$2:$L$35,2,FALSE)*D205*10^(-3))+IF(LEFT(G205,3)="C型钢",VLOOKUP(LEFT(F205,14),'数据库'!$M$2:$O$30,2,FALSE)*D205*10^(-3))+IF(LEFT(G205,3)="H型钢",VLOOKUP(LEFT(F205,16),'数据库'!$P$2:$R$66,2,FALSE)*D205*10^(-3))+IF(LEFT(G205,4)="花纹钢板",MID(F205,5,FIND("*",F205)-5)*D205*10^(-6)*2,0))*E205</f>
        <v>0</v>
      </c>
    </row>
    <row r="206" spans="6:9" ht="15.75">
      <c r="F206" s="68">
        <f t="shared" si="34"/>
      </c>
      <c r="G206" s="69">
        <f t="shared" si="35"/>
      </c>
      <c r="H206" s="70">
        <f>(IF(LEFT(G206,2)="钢板",MID(F206,2,FIND("*",F206)-2)*D206*MID(F206,FIND("*",F206)+1,2)*10^(-9)*7850,0)+IF(LEFT(G206,2)="钢管",PI()*((MID(F206,2,FIND("*",F206,2)-2)/2)^2-(MID(F206,2,FIND("*",F206,2)-2)/2-MID(F206,FIND("*",F206,2)+1,4))^2)*D206*10^(-9)*7850,0)+IF(LEFT(G206,2)="钢筋",ROUND(PI()*(MID(F206,2,3)/2)^2*7850*10^(-6),3)*10^(-3)*D206,0)+IF(LEFT(G206,4)="等边角钢",VLOOKUP(MID(F206,1,7),'数据库'!$A$2:$C$83,3,FALSE)*D206*10^(-3),0)+IF(LEFT(G206,5)="不等边角钢",VLOOKUP(MID(F206,1,11),'数据库'!$D$2:$F$64,3,FALSE)*D206*10^(-3),0)+IF(LEFT(G206,2)="槽钢",VLOOKUP(MID(F206,1,6),'数据库'!$G$2:$I$31,3,FALSE)*D206*10^(-3),0)+IF(LEFT(G206,3)="工字钢",VLOOKUP(LEFT(F206,5),'数据库'!$J$2:$L$35,3,FALSE)*D206*10^(-3),0)+IF(LEFT(G206,3)="C型钢",VLOOKUP(LEFT(F206,14),'数据库'!$M$2:$O$30,3,FALSE)*D206*10^(-3),0)+IF(LEFT(G206,3)="H型钢",VLOOKUP(LEFT(F206,16),'数据库'!$P$2:$R$66,3,FALSE)*D206*10^(-3),0)+IF(LEFT(G206,4)="花纹钢板",VLOOKUP(LEFT(G206,7),'数据库'!$S$2:$T$11,2,FALSE)*MID(F206,5,FIND("*",F206,2)-5)*D206*10^(-6),0))*E206</f>
        <v>0</v>
      </c>
      <c r="I206" s="70">
        <f>(IF(LEFT(G206,2)="钢板",MID(F206,2,FIND("*",F206)-2)*D206*10^(-6)*2,0)+IF(LEFT(G206,2)="钢管",PI()*MID(F206,2,FIND("*",F206)-2)*D206*10^(-6),0)+IF(LEFT(G206,2)="钢筋",PI()*MID(F206,2,3)*D206*10^(-6),0)+IF(LEFT(G206,4)="等边角钢",VLOOKUP(LEFT(F206,7),'数据库'!$A$2:$C$83,2,FALSE)*D206*10^(-3),0)+IF(LEFT(G206,5)="不等边角钢",VLOOKUP(LEFT(F206,11),'数据库'!$D$2:$F$66,2,FALSE)*D206*10^(-3),0)+IF(LEFT(G206,2)="槽钢",VLOOKUP(LEFT(F206,7),'数据库'!$G$2:$I$31,2,FALSE)*D206*10^(-3),0)+IF(LEFT(G206,3)="工字钢",VLOOKUP(LEFT(F206,5),'数据库'!$J$2:$L$35,2,FALSE)*D206*10^(-3))+IF(LEFT(G206,3)="C型钢",VLOOKUP(LEFT(F206,14),'数据库'!$M$2:$O$30,2,FALSE)*D206*10^(-3))+IF(LEFT(G206,3)="H型钢",VLOOKUP(LEFT(F206,16),'数据库'!$P$2:$R$66,2,FALSE)*D206*10^(-3))+IF(LEFT(G206,4)="花纹钢板",MID(F206,5,FIND("*",F206)-5)*D206*10^(-6)*2,0))*E206</f>
        <v>0</v>
      </c>
    </row>
    <row r="207" spans="6:9" ht="15.75">
      <c r="F207" s="68">
        <f t="shared" si="34"/>
      </c>
      <c r="G207" s="69">
        <f t="shared" si="35"/>
      </c>
      <c r="H207" s="70">
        <f>(IF(LEFT(G207,2)="钢板",MID(F207,2,FIND("*",F207)-2)*D207*MID(F207,FIND("*",F207)+1,2)*10^(-9)*7850,0)+IF(LEFT(G207,2)="钢管",PI()*((MID(F207,2,FIND("*",F207,2)-2)/2)^2-(MID(F207,2,FIND("*",F207,2)-2)/2-MID(F207,FIND("*",F207,2)+1,4))^2)*D207*10^(-9)*7850,0)+IF(LEFT(G207,2)="钢筋",ROUND(PI()*(MID(F207,2,3)/2)^2*7850*10^(-6),3)*10^(-3)*D207,0)+IF(LEFT(G207,4)="等边角钢",VLOOKUP(MID(F207,1,7),'数据库'!$A$2:$C$83,3,FALSE)*D207*10^(-3),0)+IF(LEFT(G207,5)="不等边角钢",VLOOKUP(MID(F207,1,11),'数据库'!$D$2:$F$64,3,FALSE)*D207*10^(-3),0)+IF(LEFT(G207,2)="槽钢",VLOOKUP(MID(F207,1,6),'数据库'!$G$2:$I$31,3,FALSE)*D207*10^(-3),0)+IF(LEFT(G207,3)="工字钢",VLOOKUP(LEFT(F207,5),'数据库'!$J$2:$L$35,3,FALSE)*D207*10^(-3),0)+IF(LEFT(G207,3)="C型钢",VLOOKUP(LEFT(F207,14),'数据库'!$M$2:$O$30,3,FALSE)*D207*10^(-3),0)+IF(LEFT(G207,3)="H型钢",VLOOKUP(LEFT(F207,16),'数据库'!$P$2:$R$66,3,FALSE)*D207*10^(-3),0)+IF(LEFT(G207,4)="花纹钢板",VLOOKUP(LEFT(G207,7),'数据库'!$S$2:$T$11,2,FALSE)*MID(F207,5,FIND("*",F207,2)-5)*D207*10^(-6),0))*E207</f>
        <v>0</v>
      </c>
      <c r="I207" s="70">
        <f>(IF(LEFT(G207,2)="钢板",MID(F207,2,FIND("*",F207)-2)*D207*10^(-6)*2,0)+IF(LEFT(G207,2)="钢管",PI()*MID(F207,2,FIND("*",F207)-2)*D207*10^(-6),0)+IF(LEFT(G207,2)="钢筋",PI()*MID(F207,2,3)*D207*10^(-6),0)+IF(LEFT(G207,4)="等边角钢",VLOOKUP(LEFT(F207,7),'数据库'!$A$2:$C$83,2,FALSE)*D207*10^(-3),0)+IF(LEFT(G207,5)="不等边角钢",VLOOKUP(LEFT(F207,11),'数据库'!$D$2:$F$66,2,FALSE)*D207*10^(-3),0)+IF(LEFT(G207,2)="槽钢",VLOOKUP(LEFT(F207,7),'数据库'!$G$2:$I$31,2,FALSE)*D207*10^(-3),0)+IF(LEFT(G207,3)="工字钢",VLOOKUP(LEFT(F207,5),'数据库'!$J$2:$L$35,2,FALSE)*D207*10^(-3))+IF(LEFT(G207,3)="C型钢",VLOOKUP(LEFT(F207,14),'数据库'!$M$2:$O$30,2,FALSE)*D207*10^(-3))+IF(LEFT(G207,3)="H型钢",VLOOKUP(LEFT(F207,16),'数据库'!$P$2:$R$66,2,FALSE)*D207*10^(-3))+IF(LEFT(G207,4)="花纹钢板",MID(F207,5,FIND("*",F207)-5)*D207*10^(-6)*2,0))*E207</f>
        <v>0</v>
      </c>
    </row>
    <row r="208" spans="6:9" ht="15.75">
      <c r="F208" s="68">
        <f t="shared" si="34"/>
      </c>
      <c r="G208" s="69">
        <f t="shared" si="35"/>
      </c>
      <c r="H208" s="70">
        <f>(IF(LEFT(G208,2)="钢板",MID(F208,2,FIND("*",F208)-2)*D208*MID(F208,FIND("*",F208)+1,2)*10^(-9)*7850,0)+IF(LEFT(G208,2)="钢管",PI()*((MID(F208,2,FIND("*",F208,2)-2)/2)^2-(MID(F208,2,FIND("*",F208,2)-2)/2-MID(F208,FIND("*",F208,2)+1,4))^2)*D208*10^(-9)*7850,0)+IF(LEFT(G208,2)="钢筋",ROUND(PI()*(MID(F208,2,3)/2)^2*7850*10^(-6),3)*10^(-3)*D208,0)+IF(LEFT(G208,4)="等边角钢",VLOOKUP(MID(F208,1,7),'数据库'!$A$2:$C$83,3,FALSE)*D208*10^(-3),0)+IF(LEFT(G208,5)="不等边角钢",VLOOKUP(MID(F208,1,11),'数据库'!$D$2:$F$64,3,FALSE)*D208*10^(-3),0)+IF(LEFT(G208,2)="槽钢",VLOOKUP(MID(F208,1,6),'数据库'!$G$2:$I$31,3,FALSE)*D208*10^(-3),0)+IF(LEFT(G208,3)="工字钢",VLOOKUP(LEFT(F208,5),'数据库'!$J$2:$L$35,3,FALSE)*D208*10^(-3),0)+IF(LEFT(G208,3)="C型钢",VLOOKUP(LEFT(F208,14),'数据库'!$M$2:$O$30,3,FALSE)*D208*10^(-3),0)+IF(LEFT(G208,3)="H型钢",VLOOKUP(LEFT(F208,16),'数据库'!$P$2:$R$66,3,FALSE)*D208*10^(-3),0)+IF(LEFT(G208,4)="花纹钢板",VLOOKUP(LEFT(G208,7),'数据库'!$S$2:$T$11,2,FALSE)*MID(F208,5,FIND("*",F208,2)-5)*D208*10^(-6),0))*E208</f>
        <v>0</v>
      </c>
      <c r="I208" s="70">
        <f>(IF(LEFT(G208,2)="钢板",MID(F208,2,FIND("*",F208)-2)*D208*10^(-6)*2,0)+IF(LEFT(G208,2)="钢管",PI()*MID(F208,2,FIND("*",F208)-2)*D208*10^(-6),0)+IF(LEFT(G208,2)="钢筋",PI()*MID(F208,2,3)*D208*10^(-6),0)+IF(LEFT(G208,4)="等边角钢",VLOOKUP(LEFT(F208,7),'数据库'!$A$2:$C$83,2,FALSE)*D208*10^(-3),0)+IF(LEFT(G208,5)="不等边角钢",VLOOKUP(LEFT(F208,11),'数据库'!$D$2:$F$66,2,FALSE)*D208*10^(-3),0)+IF(LEFT(G208,2)="槽钢",VLOOKUP(LEFT(F208,7),'数据库'!$G$2:$I$31,2,FALSE)*D208*10^(-3),0)+IF(LEFT(G208,3)="工字钢",VLOOKUP(LEFT(F208,5),'数据库'!$J$2:$L$35,2,FALSE)*D208*10^(-3))+IF(LEFT(G208,3)="C型钢",VLOOKUP(LEFT(F208,14),'数据库'!$M$2:$O$30,2,FALSE)*D208*10^(-3))+IF(LEFT(G208,3)="H型钢",VLOOKUP(LEFT(F208,16),'数据库'!$P$2:$R$66,2,FALSE)*D208*10^(-3))+IF(LEFT(G208,4)="花纹钢板",MID(F208,5,FIND("*",F208)-5)*D208*10^(-6)*2,0))*E208</f>
        <v>0</v>
      </c>
    </row>
    <row r="209" spans="6:9" ht="15.75">
      <c r="F209" s="68">
        <f t="shared" si="34"/>
      </c>
      <c r="G209" s="69">
        <f t="shared" si="35"/>
      </c>
      <c r="H209" s="70">
        <f>(IF(LEFT(G209,2)="钢板",MID(F209,2,FIND("*",F209)-2)*D209*MID(F209,FIND("*",F209)+1,2)*10^(-9)*7850,0)+IF(LEFT(G209,2)="钢管",PI()*((MID(F209,2,FIND("*",F209,2)-2)/2)^2-(MID(F209,2,FIND("*",F209,2)-2)/2-MID(F209,FIND("*",F209,2)+1,4))^2)*D209*10^(-9)*7850,0)+IF(LEFT(G209,2)="钢筋",ROUND(PI()*(MID(F209,2,3)/2)^2*7850*10^(-6),3)*10^(-3)*D209,0)+IF(LEFT(G209,4)="等边角钢",VLOOKUP(MID(F209,1,7),'数据库'!$A$2:$C$83,3,FALSE)*D209*10^(-3),0)+IF(LEFT(G209,5)="不等边角钢",VLOOKUP(MID(F209,1,11),'数据库'!$D$2:$F$64,3,FALSE)*D209*10^(-3),0)+IF(LEFT(G209,2)="槽钢",VLOOKUP(MID(F209,1,6),'数据库'!$G$2:$I$31,3,FALSE)*D209*10^(-3),0)+IF(LEFT(G209,3)="工字钢",VLOOKUP(LEFT(F209,5),'数据库'!$J$2:$L$35,3,FALSE)*D209*10^(-3),0)+IF(LEFT(G209,3)="C型钢",VLOOKUP(LEFT(F209,14),'数据库'!$M$2:$O$30,3,FALSE)*D209*10^(-3),0)+IF(LEFT(G209,3)="H型钢",VLOOKUP(LEFT(F209,16),'数据库'!$P$2:$R$66,3,FALSE)*D209*10^(-3),0)+IF(LEFT(G209,4)="花纹钢板",VLOOKUP(LEFT(G209,7),'数据库'!$S$2:$T$11,2,FALSE)*MID(F209,5,FIND("*",F209,2)-5)*D209*10^(-6),0))*E209</f>
        <v>0</v>
      </c>
      <c r="I209" s="70">
        <f>(IF(LEFT(G209,2)="钢板",MID(F209,2,FIND("*",F209)-2)*D209*10^(-6)*2,0)+IF(LEFT(G209,2)="钢管",PI()*MID(F209,2,FIND("*",F209)-2)*D209*10^(-6),0)+IF(LEFT(G209,2)="钢筋",PI()*MID(F209,2,3)*D209*10^(-6),0)+IF(LEFT(G209,4)="等边角钢",VLOOKUP(LEFT(F209,7),'数据库'!$A$2:$C$83,2,FALSE)*D209*10^(-3),0)+IF(LEFT(G209,5)="不等边角钢",VLOOKUP(LEFT(F209,11),'数据库'!$D$2:$F$66,2,FALSE)*D209*10^(-3),0)+IF(LEFT(G209,2)="槽钢",VLOOKUP(LEFT(F209,7),'数据库'!$G$2:$I$31,2,FALSE)*D209*10^(-3),0)+IF(LEFT(G209,3)="工字钢",VLOOKUP(LEFT(F209,5),'数据库'!$J$2:$L$35,2,FALSE)*D209*10^(-3))+IF(LEFT(G209,3)="C型钢",VLOOKUP(LEFT(F209,14),'数据库'!$M$2:$O$30,2,FALSE)*D209*10^(-3))+IF(LEFT(G209,3)="H型钢",VLOOKUP(LEFT(F209,16),'数据库'!$P$2:$R$66,2,FALSE)*D209*10^(-3))+IF(LEFT(G209,4)="花纹钢板",MID(F209,5,FIND("*",F209)-5)*D209*10^(-6)*2,0))*E209</f>
        <v>0</v>
      </c>
    </row>
    <row r="210" spans="6:9" ht="15.75">
      <c r="F210" s="68">
        <f t="shared" si="34"/>
      </c>
      <c r="G210" s="69">
        <f t="shared" si="35"/>
      </c>
      <c r="H210" s="70">
        <f>(IF(LEFT(G210,2)="钢板",MID(F210,2,FIND("*",F210)-2)*D210*MID(F210,FIND("*",F210)+1,2)*10^(-9)*7850,0)+IF(LEFT(G210,2)="钢管",PI()*((MID(F210,2,FIND("*",F210,2)-2)/2)^2-(MID(F210,2,FIND("*",F210,2)-2)/2-MID(F210,FIND("*",F210,2)+1,4))^2)*D210*10^(-9)*7850,0)+IF(LEFT(G210,2)="钢筋",ROUND(PI()*(MID(F210,2,3)/2)^2*7850*10^(-6),3)*10^(-3)*D210,0)+IF(LEFT(G210,4)="等边角钢",VLOOKUP(MID(F210,1,7),'数据库'!$A$2:$C$83,3,FALSE)*D210*10^(-3),0)+IF(LEFT(G210,5)="不等边角钢",VLOOKUP(MID(F210,1,11),'数据库'!$D$2:$F$64,3,FALSE)*D210*10^(-3),0)+IF(LEFT(G210,2)="槽钢",VLOOKUP(MID(F210,1,6),'数据库'!$G$2:$I$31,3,FALSE)*D210*10^(-3),0)+IF(LEFT(G210,3)="工字钢",VLOOKUP(LEFT(F210,5),'数据库'!$J$2:$L$35,3,FALSE)*D210*10^(-3),0)+IF(LEFT(G210,3)="C型钢",VLOOKUP(LEFT(F210,14),'数据库'!$M$2:$O$30,3,FALSE)*D210*10^(-3),0)+IF(LEFT(G210,3)="H型钢",VLOOKUP(LEFT(F210,16),'数据库'!$P$2:$R$66,3,FALSE)*D210*10^(-3),0)+IF(LEFT(G210,4)="花纹钢板",VLOOKUP(LEFT(G210,7),'数据库'!$S$2:$T$11,2,FALSE)*MID(F210,5,FIND("*",F210,2)-5)*D210*10^(-6),0))*E210</f>
        <v>0</v>
      </c>
      <c r="I210" s="70">
        <f>(IF(LEFT(G210,2)="钢板",MID(F210,2,FIND("*",F210)-2)*D210*10^(-6)*2,0)+IF(LEFT(G210,2)="钢管",PI()*MID(F210,2,FIND("*",F210)-2)*D210*10^(-6),0)+IF(LEFT(G210,2)="钢筋",PI()*MID(F210,2,3)*D210*10^(-6),0)+IF(LEFT(G210,4)="等边角钢",VLOOKUP(LEFT(F210,7),'数据库'!$A$2:$C$83,2,FALSE)*D210*10^(-3),0)+IF(LEFT(G210,5)="不等边角钢",VLOOKUP(LEFT(F210,11),'数据库'!$D$2:$F$66,2,FALSE)*D210*10^(-3),0)+IF(LEFT(G210,2)="槽钢",VLOOKUP(LEFT(F210,7),'数据库'!$G$2:$I$31,2,FALSE)*D210*10^(-3),0)+IF(LEFT(G210,3)="工字钢",VLOOKUP(LEFT(F210,5),'数据库'!$J$2:$L$35,2,FALSE)*D210*10^(-3))+IF(LEFT(G210,3)="C型钢",VLOOKUP(LEFT(F210,14),'数据库'!$M$2:$O$30,2,FALSE)*D210*10^(-3))+IF(LEFT(G210,3)="H型钢",VLOOKUP(LEFT(F210,16),'数据库'!$P$2:$R$66,2,FALSE)*D210*10^(-3))+IF(LEFT(G210,4)="花纹钢板",MID(F210,5,FIND("*",F210)-5)*D210*10^(-6)*2,0))*E210</f>
        <v>0</v>
      </c>
    </row>
    <row r="211" spans="6:9" ht="15.75">
      <c r="F211" s="68">
        <f t="shared" si="34"/>
      </c>
      <c r="G211" s="69">
        <f t="shared" si="35"/>
      </c>
      <c r="H211" s="70">
        <f>(IF(LEFT(G211,2)="钢板",MID(F211,2,FIND("*",F211)-2)*D211*MID(F211,FIND("*",F211)+1,2)*10^(-9)*7850,0)+IF(LEFT(G211,2)="钢管",PI()*((MID(F211,2,FIND("*",F211,2)-2)/2)^2-(MID(F211,2,FIND("*",F211,2)-2)/2-MID(F211,FIND("*",F211,2)+1,4))^2)*D211*10^(-9)*7850,0)+IF(LEFT(G211,2)="钢筋",ROUND(PI()*(MID(F211,2,3)/2)^2*7850*10^(-6),3)*10^(-3)*D211,0)+IF(LEFT(G211,4)="等边角钢",VLOOKUP(MID(F211,1,7),'数据库'!$A$2:$C$83,3,FALSE)*D211*10^(-3),0)+IF(LEFT(G211,5)="不等边角钢",VLOOKUP(MID(F211,1,11),'数据库'!$D$2:$F$64,3,FALSE)*D211*10^(-3),0)+IF(LEFT(G211,2)="槽钢",VLOOKUP(MID(F211,1,6),'数据库'!$G$2:$I$31,3,FALSE)*D211*10^(-3),0)+IF(LEFT(G211,3)="工字钢",VLOOKUP(LEFT(F211,5),'数据库'!$J$2:$L$35,3,FALSE)*D211*10^(-3),0)+IF(LEFT(G211,3)="C型钢",VLOOKUP(LEFT(F211,14),'数据库'!$M$2:$O$30,3,FALSE)*D211*10^(-3),0)+IF(LEFT(G211,3)="H型钢",VLOOKUP(LEFT(F211,16),'数据库'!$P$2:$R$66,3,FALSE)*D211*10^(-3),0)+IF(LEFT(G211,4)="花纹钢板",VLOOKUP(LEFT(G211,7),'数据库'!$S$2:$T$11,2,FALSE)*MID(F211,5,FIND("*",F211,2)-5)*D211*10^(-6),0))*E211</f>
        <v>0</v>
      </c>
      <c r="I211" s="70">
        <f>(IF(LEFT(G211,2)="钢板",MID(F211,2,FIND("*",F211)-2)*D211*10^(-6)*2,0)+IF(LEFT(G211,2)="钢管",PI()*MID(F211,2,FIND("*",F211)-2)*D211*10^(-6),0)+IF(LEFT(G211,2)="钢筋",PI()*MID(F211,2,3)*D211*10^(-6),0)+IF(LEFT(G211,4)="等边角钢",VLOOKUP(LEFT(F211,7),'数据库'!$A$2:$C$83,2,FALSE)*D211*10^(-3),0)+IF(LEFT(G211,5)="不等边角钢",VLOOKUP(LEFT(F211,11),'数据库'!$D$2:$F$66,2,FALSE)*D211*10^(-3),0)+IF(LEFT(G211,2)="槽钢",VLOOKUP(LEFT(F211,7),'数据库'!$G$2:$I$31,2,FALSE)*D211*10^(-3),0)+IF(LEFT(G211,3)="工字钢",VLOOKUP(LEFT(F211,5),'数据库'!$J$2:$L$35,2,FALSE)*D211*10^(-3))+IF(LEFT(G211,3)="C型钢",VLOOKUP(LEFT(F211,14),'数据库'!$M$2:$O$30,2,FALSE)*D211*10^(-3))+IF(LEFT(G211,3)="H型钢",VLOOKUP(LEFT(F211,16),'数据库'!$P$2:$R$66,2,FALSE)*D211*10^(-3))+IF(LEFT(G211,4)="花纹钢板",MID(F211,5,FIND("*",F211)-5)*D211*10^(-6)*2,0))*E211</f>
        <v>0</v>
      </c>
    </row>
    <row r="212" spans="6:9" ht="15.75">
      <c r="F212" s="68">
        <f t="shared" si="34"/>
      </c>
      <c r="G212" s="69">
        <f t="shared" si="35"/>
      </c>
      <c r="H212" s="70">
        <f>(IF(LEFT(G212,2)="钢板",MID(F212,2,FIND("*",F212)-2)*D212*MID(F212,FIND("*",F212)+1,2)*10^(-9)*7850,0)+IF(LEFT(G212,2)="钢管",PI()*((MID(F212,2,FIND("*",F212,2)-2)/2)^2-(MID(F212,2,FIND("*",F212,2)-2)/2-MID(F212,FIND("*",F212,2)+1,4))^2)*D212*10^(-9)*7850,0)+IF(LEFT(G212,2)="钢筋",ROUND(PI()*(MID(F212,2,3)/2)^2*7850*10^(-6),3)*10^(-3)*D212,0)+IF(LEFT(G212,4)="等边角钢",VLOOKUP(MID(F212,1,7),'数据库'!$A$2:$C$83,3,FALSE)*D212*10^(-3),0)+IF(LEFT(G212,5)="不等边角钢",VLOOKUP(MID(F212,1,11),'数据库'!$D$2:$F$64,3,FALSE)*D212*10^(-3),0)+IF(LEFT(G212,2)="槽钢",VLOOKUP(MID(F212,1,6),'数据库'!$G$2:$I$31,3,FALSE)*D212*10^(-3),0)+IF(LEFT(G212,3)="工字钢",VLOOKUP(LEFT(F212,5),'数据库'!$J$2:$L$35,3,FALSE)*D212*10^(-3),0)+IF(LEFT(G212,3)="C型钢",VLOOKUP(LEFT(F212,14),'数据库'!$M$2:$O$30,3,FALSE)*D212*10^(-3),0)+IF(LEFT(G212,3)="H型钢",VLOOKUP(LEFT(F212,16),'数据库'!$P$2:$R$66,3,FALSE)*D212*10^(-3),0)+IF(LEFT(G212,4)="花纹钢板",VLOOKUP(LEFT(G212,7),'数据库'!$S$2:$T$11,2,FALSE)*MID(F212,5,FIND("*",F212,2)-5)*D212*10^(-6),0))*E212</f>
        <v>0</v>
      </c>
      <c r="I212" s="70">
        <f>(IF(LEFT(G212,2)="钢板",MID(F212,2,FIND("*",F212)-2)*D212*10^(-6)*2,0)+IF(LEFT(G212,2)="钢管",PI()*MID(F212,2,FIND("*",F212)-2)*D212*10^(-6),0)+IF(LEFT(G212,2)="钢筋",PI()*MID(F212,2,3)*D212*10^(-6),0)+IF(LEFT(G212,4)="等边角钢",VLOOKUP(LEFT(F212,7),'数据库'!$A$2:$C$83,2,FALSE)*D212*10^(-3),0)+IF(LEFT(G212,5)="不等边角钢",VLOOKUP(LEFT(F212,11),'数据库'!$D$2:$F$66,2,FALSE)*D212*10^(-3),0)+IF(LEFT(G212,2)="槽钢",VLOOKUP(LEFT(F212,7),'数据库'!$G$2:$I$31,2,FALSE)*D212*10^(-3),0)+IF(LEFT(G212,3)="工字钢",VLOOKUP(LEFT(F212,5),'数据库'!$J$2:$L$35,2,FALSE)*D212*10^(-3))+IF(LEFT(G212,3)="C型钢",VLOOKUP(LEFT(F212,14),'数据库'!$M$2:$O$30,2,FALSE)*D212*10^(-3))+IF(LEFT(G212,3)="H型钢",VLOOKUP(LEFT(F212,16),'数据库'!$P$2:$R$66,2,FALSE)*D212*10^(-3))+IF(LEFT(G212,4)="花纹钢板",MID(F212,5,FIND("*",F212)-5)*D212*10^(-6)*2,0))*E212</f>
        <v>0</v>
      </c>
    </row>
    <row r="213" spans="6:9" ht="15.75">
      <c r="F213" s="68">
        <f t="shared" si="34"/>
      </c>
      <c r="G213" s="69">
        <f t="shared" si="35"/>
      </c>
      <c r="H213" s="70">
        <f>(IF(LEFT(G213,2)="钢板",MID(F213,2,FIND("*",F213)-2)*D213*MID(F213,FIND("*",F213)+1,2)*10^(-9)*7850,0)+IF(LEFT(G213,2)="钢管",PI()*((MID(F213,2,FIND("*",F213,2)-2)/2)^2-(MID(F213,2,FIND("*",F213,2)-2)/2-MID(F213,FIND("*",F213,2)+1,4))^2)*D213*10^(-9)*7850,0)+IF(LEFT(G213,2)="钢筋",ROUND(PI()*(MID(F213,2,3)/2)^2*7850*10^(-6),3)*10^(-3)*D213,0)+IF(LEFT(G213,4)="等边角钢",VLOOKUP(MID(F213,1,7),'数据库'!$A$2:$C$83,3,FALSE)*D213*10^(-3),0)+IF(LEFT(G213,5)="不等边角钢",VLOOKUP(MID(F213,1,11),'数据库'!$D$2:$F$64,3,FALSE)*D213*10^(-3),0)+IF(LEFT(G213,2)="槽钢",VLOOKUP(MID(F213,1,6),'数据库'!$G$2:$I$31,3,FALSE)*D213*10^(-3),0)+IF(LEFT(G213,3)="工字钢",VLOOKUP(LEFT(F213,5),'数据库'!$J$2:$L$35,3,FALSE)*D213*10^(-3),0)+IF(LEFT(G213,3)="C型钢",VLOOKUP(LEFT(F213,14),'数据库'!$M$2:$O$30,3,FALSE)*D213*10^(-3),0)+IF(LEFT(G213,3)="H型钢",VLOOKUP(LEFT(F213,16),'数据库'!$P$2:$R$66,3,FALSE)*D213*10^(-3),0)+IF(LEFT(G213,4)="花纹钢板",VLOOKUP(LEFT(G213,7),'数据库'!$S$2:$T$11,2,FALSE)*MID(F213,5,FIND("*",F213,2)-5)*D213*10^(-6),0))*E213</f>
        <v>0</v>
      </c>
      <c r="I213" s="70">
        <f>(IF(LEFT(G213,2)="钢板",MID(F213,2,FIND("*",F213)-2)*D213*10^(-6)*2,0)+IF(LEFT(G213,2)="钢管",PI()*MID(F213,2,FIND("*",F213)-2)*D213*10^(-6),0)+IF(LEFT(G213,2)="钢筋",PI()*MID(F213,2,3)*D213*10^(-6),0)+IF(LEFT(G213,4)="等边角钢",VLOOKUP(LEFT(F213,7),'数据库'!$A$2:$C$83,2,FALSE)*D213*10^(-3),0)+IF(LEFT(G213,5)="不等边角钢",VLOOKUP(LEFT(F213,11),'数据库'!$D$2:$F$66,2,FALSE)*D213*10^(-3),0)+IF(LEFT(G213,2)="槽钢",VLOOKUP(LEFT(F213,7),'数据库'!$G$2:$I$31,2,FALSE)*D213*10^(-3),0)+IF(LEFT(G213,3)="工字钢",VLOOKUP(LEFT(F213,5),'数据库'!$J$2:$L$35,2,FALSE)*D213*10^(-3))+IF(LEFT(G213,3)="C型钢",VLOOKUP(LEFT(F213,14),'数据库'!$M$2:$O$30,2,FALSE)*D213*10^(-3))+IF(LEFT(G213,3)="H型钢",VLOOKUP(LEFT(F213,16),'数据库'!$P$2:$R$66,2,FALSE)*D213*10^(-3))+IF(LEFT(G213,4)="花纹钢板",MID(F213,5,FIND("*",F213)-5)*D213*10^(-6)*2,0))*E213</f>
        <v>0</v>
      </c>
    </row>
    <row r="214" spans="6:9" ht="15.75">
      <c r="F214" s="68">
        <f t="shared" si="34"/>
      </c>
      <c r="G214" s="69">
        <f t="shared" si="35"/>
      </c>
      <c r="H214" s="70">
        <f>(IF(LEFT(G214,2)="钢板",MID(F214,2,FIND("*",F214)-2)*D214*MID(F214,FIND("*",F214)+1,2)*10^(-9)*7850,0)+IF(LEFT(G214,2)="钢管",PI()*((MID(F214,2,FIND("*",F214,2)-2)/2)^2-(MID(F214,2,FIND("*",F214,2)-2)/2-MID(F214,FIND("*",F214,2)+1,4))^2)*D214*10^(-9)*7850,0)+IF(LEFT(G214,2)="钢筋",ROUND(PI()*(MID(F214,2,3)/2)^2*7850*10^(-6),3)*10^(-3)*D214,0)+IF(LEFT(G214,4)="等边角钢",VLOOKUP(MID(F214,1,7),'数据库'!$A$2:$C$83,3,FALSE)*D214*10^(-3),0)+IF(LEFT(G214,5)="不等边角钢",VLOOKUP(MID(F214,1,11),'数据库'!$D$2:$F$64,3,FALSE)*D214*10^(-3),0)+IF(LEFT(G214,2)="槽钢",VLOOKUP(MID(F214,1,6),'数据库'!$G$2:$I$31,3,FALSE)*D214*10^(-3),0)+IF(LEFT(G214,3)="工字钢",VLOOKUP(LEFT(F214,5),'数据库'!$J$2:$L$35,3,FALSE)*D214*10^(-3),0)+IF(LEFT(G214,3)="C型钢",VLOOKUP(LEFT(F214,14),'数据库'!$M$2:$O$30,3,FALSE)*D214*10^(-3),0)+IF(LEFT(G214,3)="H型钢",VLOOKUP(LEFT(F214,16),'数据库'!$P$2:$R$66,3,FALSE)*D214*10^(-3),0)+IF(LEFT(G214,4)="花纹钢板",VLOOKUP(LEFT(G214,7),'数据库'!$S$2:$T$11,2,FALSE)*MID(F214,5,FIND("*",F214,2)-5)*D214*10^(-6),0))*E214</f>
        <v>0</v>
      </c>
      <c r="I214" s="70">
        <f>(IF(LEFT(G214,2)="钢板",MID(F214,2,FIND("*",F214)-2)*D214*10^(-6)*2,0)+IF(LEFT(G214,2)="钢管",PI()*MID(F214,2,FIND("*",F214)-2)*D214*10^(-6),0)+IF(LEFT(G214,2)="钢筋",PI()*MID(F214,2,3)*D214*10^(-6),0)+IF(LEFT(G214,4)="等边角钢",VLOOKUP(LEFT(F214,7),'数据库'!$A$2:$C$83,2,FALSE)*D214*10^(-3),0)+IF(LEFT(G214,5)="不等边角钢",VLOOKUP(LEFT(F214,11),'数据库'!$D$2:$F$66,2,FALSE)*D214*10^(-3),0)+IF(LEFT(G214,2)="槽钢",VLOOKUP(LEFT(F214,7),'数据库'!$G$2:$I$31,2,FALSE)*D214*10^(-3),0)+IF(LEFT(G214,3)="工字钢",VLOOKUP(LEFT(F214,5),'数据库'!$J$2:$L$35,2,FALSE)*D214*10^(-3))+IF(LEFT(G214,3)="C型钢",VLOOKUP(LEFT(F214,14),'数据库'!$M$2:$O$30,2,FALSE)*D214*10^(-3))+IF(LEFT(G214,3)="H型钢",VLOOKUP(LEFT(F214,16),'数据库'!$P$2:$R$66,2,FALSE)*D214*10^(-3))+IF(LEFT(G214,4)="花纹钢板",MID(F214,5,FIND("*",F214)-5)*D214*10^(-6)*2,0))*E214</f>
        <v>0</v>
      </c>
    </row>
    <row r="215" spans="6:9" ht="15.75">
      <c r="F215" s="68">
        <f aca="true" t="shared" si="36" ref="F215:F251">B215&amp;C215</f>
      </c>
      <c r="G215" s="69">
        <f aca="true" t="shared" si="37" ref="G215:G246">IF(LEFT(F215,1)="—","钢板"&amp;MID(F215,FIND("*",F215,1)+1,2),)&amp;IF(LEFT(F215,1)="∠",IF(LEN(F215)&gt;7,"不等边角钢","等边角钢"),)&amp;IF(LEFT(F215,1)="φ",IF(LEN(F215)&gt;4,"钢管","钢筋"),)&amp;IF(LEFT(F215,1)="［","槽钢",)&amp;IF(LEFT(F215,1)="Ⅰ","工字钢",)&amp;IF(LEFT(F215,1)="C","C型钢",)&amp;IF(LEFT(F215,1)="H","H型钢",)&amp;IF(LEFT(F215,1)="花","花纹钢板"&amp;MID(F215,FIND("*",F215,1)+1,3),)</f>
      </c>
      <c r="H215" s="70">
        <f>(IF(LEFT(G215,2)="钢板",MID(F215,2,FIND("*",F215)-2)*D215*MID(F215,FIND("*",F215)+1,2)*10^(-9)*7850,0)+IF(LEFT(G215,2)="钢管",PI()*((MID(F215,2,FIND("*",F215,2)-2)/2)^2-(MID(F215,2,FIND("*",F215,2)-2)/2-MID(F215,FIND("*",F215,2)+1,4))^2)*D215*10^(-9)*7850,0)+IF(LEFT(G215,2)="钢筋",ROUND(PI()*(MID(F215,2,3)/2)^2*7850*10^(-6),3)*10^(-3)*D215,0)+IF(LEFT(G215,4)="等边角钢",VLOOKUP(MID(F215,1,7),'数据库'!$A$2:$C$83,3,FALSE)*D215*10^(-3),0)+IF(LEFT(G215,5)="不等边角钢",VLOOKUP(MID(F215,1,11),'数据库'!$D$2:$F$64,3,FALSE)*D215*10^(-3),0)+IF(LEFT(G215,2)="槽钢",VLOOKUP(MID(F215,1,6),'数据库'!$G$2:$I$31,3,FALSE)*D215*10^(-3),0)+IF(LEFT(G215,3)="工字钢",VLOOKUP(LEFT(F215,5),'数据库'!$J$2:$L$35,3,FALSE)*D215*10^(-3),0)+IF(LEFT(G215,3)="C型钢",VLOOKUP(LEFT(F215,14),'数据库'!$M$2:$O$30,3,FALSE)*D215*10^(-3),0)+IF(LEFT(G215,3)="H型钢",VLOOKUP(LEFT(F215,16),'数据库'!$P$2:$R$66,3,FALSE)*D215*10^(-3),0)+IF(LEFT(G215,4)="花纹钢板",VLOOKUP(LEFT(G215,7),'数据库'!$S$2:$T$11,2,FALSE)*MID(F215,5,FIND("*",F215,2)-5)*D215*10^(-6),0))*E215</f>
        <v>0</v>
      </c>
      <c r="I215" s="70">
        <f>(IF(LEFT(G215,2)="钢板",MID(F215,2,FIND("*",F215)-2)*D215*10^(-6)*2,0)+IF(LEFT(G215,2)="钢管",PI()*MID(F215,2,FIND("*",F215)-2)*D215*10^(-6),0)+IF(LEFT(G215,2)="钢筋",PI()*MID(F215,2,3)*D215*10^(-6),0)+IF(LEFT(G215,4)="等边角钢",VLOOKUP(LEFT(F215,7),'数据库'!$A$2:$C$83,2,FALSE)*D215*10^(-3),0)+IF(LEFT(G215,5)="不等边角钢",VLOOKUP(LEFT(F215,11),'数据库'!$D$2:$F$66,2,FALSE)*D215*10^(-3),0)+IF(LEFT(G215,2)="槽钢",VLOOKUP(LEFT(F215,7),'数据库'!$G$2:$I$31,2,FALSE)*D215*10^(-3),0)+IF(LEFT(G215,3)="工字钢",VLOOKUP(LEFT(F215,5),'数据库'!$J$2:$L$35,2,FALSE)*D215*10^(-3))+IF(LEFT(G215,3)="C型钢",VLOOKUP(LEFT(F215,14),'数据库'!$M$2:$O$30,2,FALSE)*D215*10^(-3))+IF(LEFT(G215,3)="H型钢",VLOOKUP(LEFT(F215,16),'数据库'!$P$2:$R$66,2,FALSE)*D215*10^(-3))+IF(LEFT(G215,4)="花纹钢板",MID(F215,5,FIND("*",F215)-5)*D215*10^(-6)*2,0))*E215</f>
        <v>0</v>
      </c>
    </row>
    <row r="216" spans="6:9" ht="15.75">
      <c r="F216" s="68">
        <f t="shared" si="36"/>
      </c>
      <c r="G216" s="69">
        <f t="shared" si="37"/>
      </c>
      <c r="H216" s="70">
        <f>(IF(LEFT(G216,2)="钢板",MID(F216,2,FIND("*",F216)-2)*D216*MID(F216,FIND("*",F216)+1,2)*10^(-9)*7850,0)+IF(LEFT(G216,2)="钢管",PI()*((MID(F216,2,FIND("*",F216,2)-2)/2)^2-(MID(F216,2,FIND("*",F216,2)-2)/2-MID(F216,FIND("*",F216,2)+1,4))^2)*D216*10^(-9)*7850,0)+IF(LEFT(G216,2)="钢筋",ROUND(PI()*(MID(F216,2,3)/2)^2*7850*10^(-6),3)*10^(-3)*D216,0)+IF(LEFT(G216,4)="等边角钢",VLOOKUP(MID(F216,1,7),'数据库'!$A$2:$C$83,3,FALSE)*D216*10^(-3),0)+IF(LEFT(G216,5)="不等边角钢",VLOOKUP(MID(F216,1,11),'数据库'!$D$2:$F$64,3,FALSE)*D216*10^(-3),0)+IF(LEFT(G216,2)="槽钢",VLOOKUP(MID(F216,1,6),'数据库'!$G$2:$I$31,3,FALSE)*D216*10^(-3),0)+IF(LEFT(G216,3)="工字钢",VLOOKUP(LEFT(F216,5),'数据库'!$J$2:$L$35,3,FALSE)*D216*10^(-3),0)+IF(LEFT(G216,3)="C型钢",VLOOKUP(LEFT(F216,14),'数据库'!$M$2:$O$30,3,FALSE)*D216*10^(-3),0)+IF(LEFT(G216,3)="H型钢",VLOOKUP(LEFT(F216,16),'数据库'!$P$2:$R$66,3,FALSE)*D216*10^(-3),0)+IF(LEFT(G216,4)="花纹钢板",VLOOKUP(LEFT(G216,7),'数据库'!$S$2:$T$11,2,FALSE)*MID(F216,5,FIND("*",F216,2)-5)*D216*10^(-6),0))*E216</f>
        <v>0</v>
      </c>
      <c r="I216" s="70">
        <f>(IF(LEFT(G216,2)="钢板",MID(F216,2,FIND("*",F216)-2)*D216*10^(-6)*2,0)+IF(LEFT(G216,2)="钢管",PI()*MID(F216,2,FIND("*",F216)-2)*D216*10^(-6),0)+IF(LEFT(G216,2)="钢筋",PI()*MID(F216,2,3)*D216*10^(-6),0)+IF(LEFT(G216,4)="等边角钢",VLOOKUP(LEFT(F216,7),'数据库'!$A$2:$C$83,2,FALSE)*D216*10^(-3),0)+IF(LEFT(G216,5)="不等边角钢",VLOOKUP(LEFT(F216,11),'数据库'!$D$2:$F$66,2,FALSE)*D216*10^(-3),0)+IF(LEFT(G216,2)="槽钢",VLOOKUP(LEFT(F216,7),'数据库'!$G$2:$I$31,2,FALSE)*D216*10^(-3),0)+IF(LEFT(G216,3)="工字钢",VLOOKUP(LEFT(F216,5),'数据库'!$J$2:$L$35,2,FALSE)*D216*10^(-3))+IF(LEFT(G216,3)="C型钢",VLOOKUP(LEFT(F216,14),'数据库'!$M$2:$O$30,2,FALSE)*D216*10^(-3))+IF(LEFT(G216,3)="H型钢",VLOOKUP(LEFT(F216,16),'数据库'!$P$2:$R$66,2,FALSE)*D216*10^(-3))+IF(LEFT(G216,4)="花纹钢板",MID(F216,5,FIND("*",F216)-5)*D216*10^(-6)*2,0))*E216</f>
        <v>0</v>
      </c>
    </row>
    <row r="217" spans="6:9" ht="15.75">
      <c r="F217" s="68">
        <f t="shared" si="36"/>
      </c>
      <c r="G217" s="69">
        <f t="shared" si="37"/>
      </c>
      <c r="H217" s="70">
        <f>(IF(LEFT(G217,2)="钢板",MID(F217,2,FIND("*",F217)-2)*D217*MID(F217,FIND("*",F217)+1,2)*10^(-9)*7850,0)+IF(LEFT(G217,2)="钢管",PI()*((MID(F217,2,FIND("*",F217,2)-2)/2)^2-(MID(F217,2,FIND("*",F217,2)-2)/2-MID(F217,FIND("*",F217,2)+1,4))^2)*D217*10^(-9)*7850,0)+IF(LEFT(G217,2)="钢筋",ROUND(PI()*(MID(F217,2,3)/2)^2*7850*10^(-6),3)*10^(-3)*D217,0)+IF(LEFT(G217,4)="等边角钢",VLOOKUP(MID(F217,1,7),'数据库'!$A$2:$C$83,3,FALSE)*D217*10^(-3),0)+IF(LEFT(G217,5)="不等边角钢",VLOOKUP(MID(F217,1,11),'数据库'!$D$2:$F$64,3,FALSE)*D217*10^(-3),0)+IF(LEFT(G217,2)="槽钢",VLOOKUP(MID(F217,1,6),'数据库'!$G$2:$I$31,3,FALSE)*D217*10^(-3),0)+IF(LEFT(G217,3)="工字钢",VLOOKUP(LEFT(F217,5),'数据库'!$J$2:$L$35,3,FALSE)*D217*10^(-3),0)+IF(LEFT(G217,3)="C型钢",VLOOKUP(LEFT(F217,14),'数据库'!$M$2:$O$30,3,FALSE)*D217*10^(-3),0)+IF(LEFT(G217,3)="H型钢",VLOOKUP(LEFT(F217,16),'数据库'!$P$2:$R$66,3,FALSE)*D217*10^(-3),0)+IF(LEFT(G217,4)="花纹钢板",VLOOKUP(LEFT(G217,7),'数据库'!$S$2:$T$11,2,FALSE)*MID(F217,5,FIND("*",F217,2)-5)*D217*10^(-6),0))*E217</f>
        <v>0</v>
      </c>
      <c r="I217" s="70">
        <f>(IF(LEFT(G217,2)="钢板",MID(F217,2,FIND("*",F217)-2)*D217*10^(-6)*2,0)+IF(LEFT(G217,2)="钢管",PI()*MID(F217,2,FIND("*",F217)-2)*D217*10^(-6),0)+IF(LEFT(G217,2)="钢筋",PI()*MID(F217,2,3)*D217*10^(-6),0)+IF(LEFT(G217,4)="等边角钢",VLOOKUP(LEFT(F217,7),'数据库'!$A$2:$C$83,2,FALSE)*D217*10^(-3),0)+IF(LEFT(G217,5)="不等边角钢",VLOOKUP(LEFT(F217,11),'数据库'!$D$2:$F$66,2,FALSE)*D217*10^(-3),0)+IF(LEFT(G217,2)="槽钢",VLOOKUP(LEFT(F217,7),'数据库'!$G$2:$I$31,2,FALSE)*D217*10^(-3),0)+IF(LEFT(G217,3)="工字钢",VLOOKUP(LEFT(F217,5),'数据库'!$J$2:$L$35,2,FALSE)*D217*10^(-3))+IF(LEFT(G217,3)="C型钢",VLOOKUP(LEFT(F217,14),'数据库'!$M$2:$O$30,2,FALSE)*D217*10^(-3))+IF(LEFT(G217,3)="H型钢",VLOOKUP(LEFT(F217,16),'数据库'!$P$2:$R$66,2,FALSE)*D217*10^(-3))+IF(LEFT(G217,4)="花纹钢板",MID(F217,5,FIND("*",F217)-5)*D217*10^(-6)*2,0))*E217</f>
        <v>0</v>
      </c>
    </row>
    <row r="218" spans="6:9" ht="15.75">
      <c r="F218" s="68">
        <f t="shared" si="36"/>
      </c>
      <c r="G218" s="69">
        <f t="shared" si="37"/>
      </c>
      <c r="H218" s="70">
        <f>(IF(LEFT(G218,2)="钢板",MID(F218,2,FIND("*",F218)-2)*D218*MID(F218,FIND("*",F218)+1,2)*10^(-9)*7850,0)+IF(LEFT(G218,2)="钢管",PI()*((MID(F218,2,FIND("*",F218,2)-2)/2)^2-(MID(F218,2,FIND("*",F218,2)-2)/2-MID(F218,FIND("*",F218,2)+1,4))^2)*D218*10^(-9)*7850,0)+IF(LEFT(G218,2)="钢筋",ROUND(PI()*(MID(F218,2,3)/2)^2*7850*10^(-6),3)*10^(-3)*D218,0)+IF(LEFT(G218,4)="等边角钢",VLOOKUP(MID(F218,1,7),'数据库'!$A$2:$C$83,3,FALSE)*D218*10^(-3),0)+IF(LEFT(G218,5)="不等边角钢",VLOOKUP(MID(F218,1,11),'数据库'!$D$2:$F$64,3,FALSE)*D218*10^(-3),0)+IF(LEFT(G218,2)="槽钢",VLOOKUP(MID(F218,1,6),'数据库'!$G$2:$I$31,3,FALSE)*D218*10^(-3),0)+IF(LEFT(G218,3)="工字钢",VLOOKUP(LEFT(F218,5),'数据库'!$J$2:$L$35,3,FALSE)*D218*10^(-3),0)+IF(LEFT(G218,3)="C型钢",VLOOKUP(LEFT(F218,14),'数据库'!$M$2:$O$30,3,FALSE)*D218*10^(-3),0)+IF(LEFT(G218,3)="H型钢",VLOOKUP(LEFT(F218,16),'数据库'!$P$2:$R$66,3,FALSE)*D218*10^(-3),0)+IF(LEFT(G218,4)="花纹钢板",VLOOKUP(LEFT(G218,7),'数据库'!$S$2:$T$11,2,FALSE)*MID(F218,5,FIND("*",F218,2)-5)*D218*10^(-6),0))*E218</f>
        <v>0</v>
      </c>
      <c r="I218" s="70">
        <f>(IF(LEFT(G218,2)="钢板",MID(F218,2,FIND("*",F218)-2)*D218*10^(-6)*2,0)+IF(LEFT(G218,2)="钢管",PI()*MID(F218,2,FIND("*",F218)-2)*D218*10^(-6),0)+IF(LEFT(G218,2)="钢筋",PI()*MID(F218,2,3)*D218*10^(-6),0)+IF(LEFT(G218,4)="等边角钢",VLOOKUP(LEFT(F218,7),'数据库'!$A$2:$C$83,2,FALSE)*D218*10^(-3),0)+IF(LEFT(G218,5)="不等边角钢",VLOOKUP(LEFT(F218,11),'数据库'!$D$2:$F$66,2,FALSE)*D218*10^(-3),0)+IF(LEFT(G218,2)="槽钢",VLOOKUP(LEFT(F218,7),'数据库'!$G$2:$I$31,2,FALSE)*D218*10^(-3),0)+IF(LEFT(G218,3)="工字钢",VLOOKUP(LEFT(F218,5),'数据库'!$J$2:$L$35,2,FALSE)*D218*10^(-3))+IF(LEFT(G218,3)="C型钢",VLOOKUP(LEFT(F218,14),'数据库'!$M$2:$O$30,2,FALSE)*D218*10^(-3))+IF(LEFT(G218,3)="H型钢",VLOOKUP(LEFT(F218,16),'数据库'!$P$2:$R$66,2,FALSE)*D218*10^(-3))+IF(LEFT(G218,4)="花纹钢板",MID(F218,5,FIND("*",F218)-5)*D218*10^(-6)*2,0))*E218</f>
        <v>0</v>
      </c>
    </row>
    <row r="219" spans="6:9" ht="15.75">
      <c r="F219" s="68">
        <f t="shared" si="36"/>
      </c>
      <c r="G219" s="69">
        <f t="shared" si="37"/>
      </c>
      <c r="H219" s="70">
        <f>(IF(LEFT(G219,2)="钢板",MID(F219,2,FIND("*",F219)-2)*D219*MID(F219,FIND("*",F219)+1,2)*10^(-9)*7850,0)+IF(LEFT(G219,2)="钢管",PI()*((MID(F219,2,FIND("*",F219,2)-2)/2)^2-(MID(F219,2,FIND("*",F219,2)-2)/2-MID(F219,FIND("*",F219,2)+1,4))^2)*D219*10^(-9)*7850,0)+IF(LEFT(G219,2)="钢筋",ROUND(PI()*(MID(F219,2,3)/2)^2*7850*10^(-6),3)*10^(-3)*D219,0)+IF(LEFT(G219,4)="等边角钢",VLOOKUP(MID(F219,1,7),'数据库'!$A$2:$C$83,3,FALSE)*D219*10^(-3),0)+IF(LEFT(G219,5)="不等边角钢",VLOOKUP(MID(F219,1,11),'数据库'!$D$2:$F$64,3,FALSE)*D219*10^(-3),0)+IF(LEFT(G219,2)="槽钢",VLOOKUP(MID(F219,1,6),'数据库'!$G$2:$I$31,3,FALSE)*D219*10^(-3),0)+IF(LEFT(G219,3)="工字钢",VLOOKUP(LEFT(F219,5),'数据库'!$J$2:$L$35,3,FALSE)*D219*10^(-3),0)+IF(LEFT(G219,3)="C型钢",VLOOKUP(LEFT(F219,14),'数据库'!$M$2:$O$30,3,FALSE)*D219*10^(-3),0)+IF(LEFT(G219,3)="H型钢",VLOOKUP(LEFT(F219,16),'数据库'!$P$2:$R$66,3,FALSE)*D219*10^(-3),0)+IF(LEFT(G219,4)="花纹钢板",VLOOKUP(LEFT(G219,7),'数据库'!$S$2:$T$11,2,FALSE)*MID(F219,5,FIND("*",F219,2)-5)*D219*10^(-6),0))*E219</f>
        <v>0</v>
      </c>
      <c r="I219" s="70">
        <f>(IF(LEFT(G219,2)="钢板",MID(F219,2,FIND("*",F219)-2)*D219*10^(-6)*2,0)+IF(LEFT(G219,2)="钢管",PI()*MID(F219,2,FIND("*",F219)-2)*D219*10^(-6),0)+IF(LEFT(G219,2)="钢筋",PI()*MID(F219,2,3)*D219*10^(-6),0)+IF(LEFT(G219,4)="等边角钢",VLOOKUP(LEFT(F219,7),'数据库'!$A$2:$C$83,2,FALSE)*D219*10^(-3),0)+IF(LEFT(G219,5)="不等边角钢",VLOOKUP(LEFT(F219,11),'数据库'!$D$2:$F$66,2,FALSE)*D219*10^(-3),0)+IF(LEFT(G219,2)="槽钢",VLOOKUP(LEFT(F219,7),'数据库'!$G$2:$I$31,2,FALSE)*D219*10^(-3),0)+IF(LEFT(G219,3)="工字钢",VLOOKUP(LEFT(F219,5),'数据库'!$J$2:$L$35,2,FALSE)*D219*10^(-3))+IF(LEFT(G219,3)="C型钢",VLOOKUP(LEFT(F219,14),'数据库'!$M$2:$O$30,2,FALSE)*D219*10^(-3))+IF(LEFT(G219,3)="H型钢",VLOOKUP(LEFT(F219,16),'数据库'!$P$2:$R$66,2,FALSE)*D219*10^(-3))+IF(LEFT(G219,4)="花纹钢板",MID(F219,5,FIND("*",F219)-5)*D219*10^(-6)*2,0))*E219</f>
        <v>0</v>
      </c>
    </row>
    <row r="220" spans="6:9" ht="15.75">
      <c r="F220" s="68">
        <f t="shared" si="36"/>
      </c>
      <c r="G220" s="69">
        <f t="shared" si="37"/>
      </c>
      <c r="H220" s="70">
        <f>(IF(LEFT(G220,2)="钢板",MID(F220,2,FIND("*",F220)-2)*D220*MID(F220,FIND("*",F220)+1,2)*10^(-9)*7850,0)+IF(LEFT(G220,2)="钢管",PI()*((MID(F220,2,FIND("*",F220,2)-2)/2)^2-(MID(F220,2,FIND("*",F220,2)-2)/2-MID(F220,FIND("*",F220,2)+1,4))^2)*D220*10^(-9)*7850,0)+IF(LEFT(G220,2)="钢筋",ROUND(PI()*(MID(F220,2,3)/2)^2*7850*10^(-6),3)*10^(-3)*D220,0)+IF(LEFT(G220,4)="等边角钢",VLOOKUP(MID(F220,1,7),'数据库'!$A$2:$C$83,3,FALSE)*D220*10^(-3),0)+IF(LEFT(G220,5)="不等边角钢",VLOOKUP(MID(F220,1,11),'数据库'!$D$2:$F$64,3,FALSE)*D220*10^(-3),0)+IF(LEFT(G220,2)="槽钢",VLOOKUP(MID(F220,1,6),'数据库'!$G$2:$I$31,3,FALSE)*D220*10^(-3),0)+IF(LEFT(G220,3)="工字钢",VLOOKUP(LEFT(F220,5),'数据库'!$J$2:$L$35,3,FALSE)*D220*10^(-3),0)+IF(LEFT(G220,3)="C型钢",VLOOKUP(LEFT(F220,14),'数据库'!$M$2:$O$30,3,FALSE)*D220*10^(-3),0)+IF(LEFT(G220,3)="H型钢",VLOOKUP(LEFT(F220,16),'数据库'!$P$2:$R$66,3,FALSE)*D220*10^(-3),0)+IF(LEFT(G220,4)="花纹钢板",VLOOKUP(LEFT(G220,7),'数据库'!$S$2:$T$11,2,FALSE)*MID(F220,5,FIND("*",F220,2)-5)*D220*10^(-6),0))*E220</f>
        <v>0</v>
      </c>
      <c r="I220" s="70">
        <f>(IF(LEFT(G220,2)="钢板",MID(F220,2,FIND("*",F220)-2)*D220*10^(-6)*2,0)+IF(LEFT(G220,2)="钢管",PI()*MID(F220,2,FIND("*",F220)-2)*D220*10^(-6),0)+IF(LEFT(G220,2)="钢筋",PI()*MID(F220,2,3)*D220*10^(-6),0)+IF(LEFT(G220,4)="等边角钢",VLOOKUP(LEFT(F220,7),'数据库'!$A$2:$C$83,2,FALSE)*D220*10^(-3),0)+IF(LEFT(G220,5)="不等边角钢",VLOOKUP(LEFT(F220,11),'数据库'!$D$2:$F$66,2,FALSE)*D220*10^(-3),0)+IF(LEFT(G220,2)="槽钢",VLOOKUP(LEFT(F220,7),'数据库'!$G$2:$I$31,2,FALSE)*D220*10^(-3),0)+IF(LEFT(G220,3)="工字钢",VLOOKUP(LEFT(F220,5),'数据库'!$J$2:$L$35,2,FALSE)*D220*10^(-3))+IF(LEFT(G220,3)="C型钢",VLOOKUP(LEFT(F220,14),'数据库'!$M$2:$O$30,2,FALSE)*D220*10^(-3))+IF(LEFT(G220,3)="H型钢",VLOOKUP(LEFT(F220,16),'数据库'!$P$2:$R$66,2,FALSE)*D220*10^(-3))+IF(LEFT(G220,4)="花纹钢板",MID(F220,5,FIND("*",F220)-5)*D220*10^(-6)*2,0))*E220</f>
        <v>0</v>
      </c>
    </row>
    <row r="221" spans="6:9" ht="15.75">
      <c r="F221" s="68">
        <f t="shared" si="36"/>
      </c>
      <c r="G221" s="69">
        <f t="shared" si="37"/>
      </c>
      <c r="H221" s="70">
        <f>(IF(LEFT(G221,2)="钢板",MID(F221,2,FIND("*",F221)-2)*D221*MID(F221,FIND("*",F221)+1,2)*10^(-9)*7850,0)+IF(LEFT(G221,2)="钢管",PI()*((MID(F221,2,FIND("*",F221,2)-2)/2)^2-(MID(F221,2,FIND("*",F221,2)-2)/2-MID(F221,FIND("*",F221,2)+1,4))^2)*D221*10^(-9)*7850,0)+IF(LEFT(G221,2)="钢筋",ROUND(PI()*(MID(F221,2,3)/2)^2*7850*10^(-6),3)*10^(-3)*D221,0)+IF(LEFT(G221,4)="等边角钢",VLOOKUP(MID(F221,1,7),'数据库'!$A$2:$C$83,3,FALSE)*D221*10^(-3),0)+IF(LEFT(G221,5)="不等边角钢",VLOOKUP(MID(F221,1,11),'数据库'!$D$2:$F$64,3,FALSE)*D221*10^(-3),0)+IF(LEFT(G221,2)="槽钢",VLOOKUP(MID(F221,1,6),'数据库'!$G$2:$I$31,3,FALSE)*D221*10^(-3),0)+IF(LEFT(G221,3)="工字钢",VLOOKUP(LEFT(F221,5),'数据库'!$J$2:$L$35,3,FALSE)*D221*10^(-3),0)+IF(LEFT(G221,3)="C型钢",VLOOKUP(LEFT(F221,14),'数据库'!$M$2:$O$30,3,FALSE)*D221*10^(-3),0)+IF(LEFT(G221,3)="H型钢",VLOOKUP(LEFT(F221,16),'数据库'!$P$2:$R$66,3,FALSE)*D221*10^(-3),0)+IF(LEFT(G221,4)="花纹钢板",VLOOKUP(LEFT(G221,7),'数据库'!$S$2:$T$11,2,FALSE)*MID(F221,5,FIND("*",F221,2)-5)*D221*10^(-6),0))*E221</f>
        <v>0</v>
      </c>
      <c r="I221" s="70">
        <f>(IF(LEFT(G221,2)="钢板",MID(F221,2,FIND("*",F221)-2)*D221*10^(-6)*2,0)+IF(LEFT(G221,2)="钢管",PI()*MID(F221,2,FIND("*",F221)-2)*D221*10^(-6),0)+IF(LEFT(G221,2)="钢筋",PI()*MID(F221,2,3)*D221*10^(-6),0)+IF(LEFT(G221,4)="等边角钢",VLOOKUP(LEFT(F221,7),'数据库'!$A$2:$C$83,2,FALSE)*D221*10^(-3),0)+IF(LEFT(G221,5)="不等边角钢",VLOOKUP(LEFT(F221,11),'数据库'!$D$2:$F$66,2,FALSE)*D221*10^(-3),0)+IF(LEFT(G221,2)="槽钢",VLOOKUP(LEFT(F221,7),'数据库'!$G$2:$I$31,2,FALSE)*D221*10^(-3),0)+IF(LEFT(G221,3)="工字钢",VLOOKUP(LEFT(F221,5),'数据库'!$J$2:$L$35,2,FALSE)*D221*10^(-3))+IF(LEFT(G221,3)="C型钢",VLOOKUP(LEFT(F221,14),'数据库'!$M$2:$O$30,2,FALSE)*D221*10^(-3))+IF(LEFT(G221,3)="H型钢",VLOOKUP(LEFT(F221,16),'数据库'!$P$2:$R$66,2,FALSE)*D221*10^(-3))+IF(LEFT(G221,4)="花纹钢板",MID(F221,5,FIND("*",F221)-5)*D221*10^(-6)*2,0))*E221</f>
        <v>0</v>
      </c>
    </row>
    <row r="222" spans="6:9" ht="15.75">
      <c r="F222" s="68">
        <f t="shared" si="36"/>
      </c>
      <c r="G222" s="69">
        <f t="shared" si="37"/>
      </c>
      <c r="H222" s="70">
        <f>(IF(LEFT(G222,2)="钢板",MID(F222,2,FIND("*",F222)-2)*D222*MID(F222,FIND("*",F222)+1,2)*10^(-9)*7850,0)+IF(LEFT(G222,2)="钢管",PI()*((MID(F222,2,FIND("*",F222,2)-2)/2)^2-(MID(F222,2,FIND("*",F222,2)-2)/2-MID(F222,FIND("*",F222,2)+1,4))^2)*D222*10^(-9)*7850,0)+IF(LEFT(G222,2)="钢筋",ROUND(PI()*(MID(F222,2,3)/2)^2*7850*10^(-6),3)*10^(-3)*D222,0)+IF(LEFT(G222,4)="等边角钢",VLOOKUP(MID(F222,1,7),'数据库'!$A$2:$C$83,3,FALSE)*D222*10^(-3),0)+IF(LEFT(G222,5)="不等边角钢",VLOOKUP(MID(F222,1,11),'数据库'!$D$2:$F$64,3,FALSE)*D222*10^(-3),0)+IF(LEFT(G222,2)="槽钢",VLOOKUP(MID(F222,1,6),'数据库'!$G$2:$I$31,3,FALSE)*D222*10^(-3),0)+IF(LEFT(G222,3)="工字钢",VLOOKUP(LEFT(F222,5),'数据库'!$J$2:$L$35,3,FALSE)*D222*10^(-3),0)+IF(LEFT(G222,3)="C型钢",VLOOKUP(LEFT(F222,14),'数据库'!$M$2:$O$30,3,FALSE)*D222*10^(-3),0)+IF(LEFT(G222,3)="H型钢",VLOOKUP(LEFT(F222,16),'数据库'!$P$2:$R$66,3,FALSE)*D222*10^(-3),0)+IF(LEFT(G222,4)="花纹钢板",VLOOKUP(LEFT(G222,7),'数据库'!$S$2:$T$11,2,FALSE)*MID(F222,5,FIND("*",F222,2)-5)*D222*10^(-6),0))*E222</f>
        <v>0</v>
      </c>
      <c r="I222" s="70">
        <f>(IF(LEFT(G222,2)="钢板",MID(F222,2,FIND("*",F222)-2)*D222*10^(-6)*2,0)+IF(LEFT(G222,2)="钢管",PI()*MID(F222,2,FIND("*",F222)-2)*D222*10^(-6),0)+IF(LEFT(G222,2)="钢筋",PI()*MID(F222,2,3)*D222*10^(-6),0)+IF(LEFT(G222,4)="等边角钢",VLOOKUP(LEFT(F222,7),'数据库'!$A$2:$C$83,2,FALSE)*D222*10^(-3),0)+IF(LEFT(G222,5)="不等边角钢",VLOOKUP(LEFT(F222,11),'数据库'!$D$2:$F$66,2,FALSE)*D222*10^(-3),0)+IF(LEFT(G222,2)="槽钢",VLOOKUP(LEFT(F222,7),'数据库'!$G$2:$I$31,2,FALSE)*D222*10^(-3),0)+IF(LEFT(G222,3)="工字钢",VLOOKUP(LEFT(F222,5),'数据库'!$J$2:$L$35,2,FALSE)*D222*10^(-3))+IF(LEFT(G222,3)="C型钢",VLOOKUP(LEFT(F222,14),'数据库'!$M$2:$O$30,2,FALSE)*D222*10^(-3))+IF(LEFT(G222,3)="H型钢",VLOOKUP(LEFT(F222,16),'数据库'!$P$2:$R$66,2,FALSE)*D222*10^(-3))+IF(LEFT(G222,4)="花纹钢板",MID(F222,5,FIND("*",F222)-5)*D222*10^(-6)*2,0))*E222</f>
        <v>0</v>
      </c>
    </row>
    <row r="223" spans="6:9" ht="15.75">
      <c r="F223" s="68">
        <f t="shared" si="36"/>
      </c>
      <c r="G223" s="69">
        <f t="shared" si="37"/>
      </c>
      <c r="H223" s="70">
        <f>(IF(LEFT(G223,2)="钢板",MID(F223,2,FIND("*",F223)-2)*D223*MID(F223,FIND("*",F223)+1,2)*10^(-9)*7850,0)+IF(LEFT(G223,2)="钢管",PI()*((MID(F223,2,FIND("*",F223,2)-2)/2)^2-(MID(F223,2,FIND("*",F223,2)-2)/2-MID(F223,FIND("*",F223,2)+1,4))^2)*D223*10^(-9)*7850,0)+IF(LEFT(G223,2)="钢筋",ROUND(PI()*(MID(F223,2,3)/2)^2*7850*10^(-6),3)*10^(-3)*D223,0)+IF(LEFT(G223,4)="等边角钢",VLOOKUP(MID(F223,1,7),'数据库'!$A$2:$C$83,3,FALSE)*D223*10^(-3),0)+IF(LEFT(G223,5)="不等边角钢",VLOOKUP(MID(F223,1,11),'数据库'!$D$2:$F$64,3,FALSE)*D223*10^(-3),0)+IF(LEFT(G223,2)="槽钢",VLOOKUP(MID(F223,1,6),'数据库'!$G$2:$I$31,3,FALSE)*D223*10^(-3),0)+IF(LEFT(G223,3)="工字钢",VLOOKUP(LEFT(F223,5),'数据库'!$J$2:$L$35,3,FALSE)*D223*10^(-3),0)+IF(LEFT(G223,3)="C型钢",VLOOKUP(LEFT(F223,14),'数据库'!$M$2:$O$30,3,FALSE)*D223*10^(-3),0)+IF(LEFT(G223,3)="H型钢",VLOOKUP(LEFT(F223,16),'数据库'!$P$2:$R$66,3,FALSE)*D223*10^(-3),0)+IF(LEFT(G223,4)="花纹钢板",VLOOKUP(LEFT(G223,7),'数据库'!$S$2:$T$11,2,FALSE)*MID(F223,5,FIND("*",F223,2)-5)*D223*10^(-6),0))*E223</f>
        <v>0</v>
      </c>
      <c r="I223" s="70">
        <f>(IF(LEFT(G223,2)="钢板",MID(F223,2,FIND("*",F223)-2)*D223*10^(-6)*2,0)+IF(LEFT(G223,2)="钢管",PI()*MID(F223,2,FIND("*",F223)-2)*D223*10^(-6),0)+IF(LEFT(G223,2)="钢筋",PI()*MID(F223,2,3)*D223*10^(-6),0)+IF(LEFT(G223,4)="等边角钢",VLOOKUP(LEFT(F223,7),'数据库'!$A$2:$C$83,2,FALSE)*D223*10^(-3),0)+IF(LEFT(G223,5)="不等边角钢",VLOOKUP(LEFT(F223,11),'数据库'!$D$2:$F$66,2,FALSE)*D223*10^(-3),0)+IF(LEFT(G223,2)="槽钢",VLOOKUP(LEFT(F223,7),'数据库'!$G$2:$I$31,2,FALSE)*D223*10^(-3),0)+IF(LEFT(G223,3)="工字钢",VLOOKUP(LEFT(F223,5),'数据库'!$J$2:$L$35,2,FALSE)*D223*10^(-3))+IF(LEFT(G223,3)="C型钢",VLOOKUP(LEFT(F223,14),'数据库'!$M$2:$O$30,2,FALSE)*D223*10^(-3))+IF(LEFT(G223,3)="H型钢",VLOOKUP(LEFT(F223,16),'数据库'!$P$2:$R$66,2,FALSE)*D223*10^(-3))+IF(LEFT(G223,4)="花纹钢板",MID(F223,5,FIND("*",F223)-5)*D223*10^(-6)*2,0))*E223</f>
        <v>0</v>
      </c>
    </row>
    <row r="224" spans="6:9" ht="15.75">
      <c r="F224" s="68">
        <f t="shared" si="36"/>
      </c>
      <c r="G224" s="69">
        <f t="shared" si="37"/>
      </c>
      <c r="H224" s="70">
        <f>(IF(LEFT(G224,2)="钢板",MID(F224,2,FIND("*",F224)-2)*D224*MID(F224,FIND("*",F224)+1,2)*10^(-9)*7850,0)+IF(LEFT(G224,2)="钢管",PI()*((MID(F224,2,FIND("*",F224,2)-2)/2)^2-(MID(F224,2,FIND("*",F224,2)-2)/2-MID(F224,FIND("*",F224,2)+1,4))^2)*D224*10^(-9)*7850,0)+IF(LEFT(G224,2)="钢筋",ROUND(PI()*(MID(F224,2,3)/2)^2*7850*10^(-6),3)*10^(-3)*D224,0)+IF(LEFT(G224,4)="等边角钢",VLOOKUP(MID(F224,1,7),'数据库'!$A$2:$C$83,3,FALSE)*D224*10^(-3),0)+IF(LEFT(G224,5)="不等边角钢",VLOOKUP(MID(F224,1,11),'数据库'!$D$2:$F$64,3,FALSE)*D224*10^(-3),0)+IF(LEFT(G224,2)="槽钢",VLOOKUP(MID(F224,1,6),'数据库'!$G$2:$I$31,3,FALSE)*D224*10^(-3),0)+IF(LEFT(G224,3)="工字钢",VLOOKUP(LEFT(F224,5),'数据库'!$J$2:$L$35,3,FALSE)*D224*10^(-3),0)+IF(LEFT(G224,3)="C型钢",VLOOKUP(LEFT(F224,14),'数据库'!$M$2:$O$30,3,FALSE)*D224*10^(-3),0)+IF(LEFT(G224,3)="H型钢",VLOOKUP(LEFT(F224,16),'数据库'!$P$2:$R$66,3,FALSE)*D224*10^(-3),0)+IF(LEFT(G224,4)="花纹钢板",VLOOKUP(LEFT(G224,7),'数据库'!$S$2:$T$11,2,FALSE)*MID(F224,5,FIND("*",F224,2)-5)*D224*10^(-6),0))*E224</f>
        <v>0</v>
      </c>
      <c r="I224" s="70">
        <f>(IF(LEFT(G224,2)="钢板",MID(F224,2,FIND("*",F224)-2)*D224*10^(-6)*2,0)+IF(LEFT(G224,2)="钢管",PI()*MID(F224,2,FIND("*",F224)-2)*D224*10^(-6),0)+IF(LEFT(G224,2)="钢筋",PI()*MID(F224,2,3)*D224*10^(-6),0)+IF(LEFT(G224,4)="等边角钢",VLOOKUP(LEFT(F224,7),'数据库'!$A$2:$C$83,2,FALSE)*D224*10^(-3),0)+IF(LEFT(G224,5)="不等边角钢",VLOOKUP(LEFT(F224,11),'数据库'!$D$2:$F$66,2,FALSE)*D224*10^(-3),0)+IF(LEFT(G224,2)="槽钢",VLOOKUP(LEFT(F224,7),'数据库'!$G$2:$I$31,2,FALSE)*D224*10^(-3),0)+IF(LEFT(G224,3)="工字钢",VLOOKUP(LEFT(F224,5),'数据库'!$J$2:$L$35,2,FALSE)*D224*10^(-3))+IF(LEFT(G224,3)="C型钢",VLOOKUP(LEFT(F224,14),'数据库'!$M$2:$O$30,2,FALSE)*D224*10^(-3))+IF(LEFT(G224,3)="H型钢",VLOOKUP(LEFT(F224,16),'数据库'!$P$2:$R$66,2,FALSE)*D224*10^(-3))+IF(LEFT(G224,4)="花纹钢板",MID(F224,5,FIND("*",F224)-5)*D224*10^(-6)*2,0))*E224</f>
        <v>0</v>
      </c>
    </row>
    <row r="225" spans="6:9" ht="15.75">
      <c r="F225" s="68">
        <f t="shared" si="36"/>
      </c>
      <c r="G225" s="69">
        <f t="shared" si="37"/>
      </c>
      <c r="H225" s="70">
        <f>(IF(LEFT(G225,2)="钢板",MID(F225,2,FIND("*",F225)-2)*D225*MID(F225,FIND("*",F225)+1,2)*10^(-9)*7850,0)+IF(LEFT(G225,2)="钢管",PI()*((MID(F225,2,FIND("*",F225,2)-2)/2)^2-(MID(F225,2,FIND("*",F225,2)-2)/2-MID(F225,FIND("*",F225,2)+1,4))^2)*D225*10^(-9)*7850,0)+IF(LEFT(G225,2)="钢筋",ROUND(PI()*(MID(F225,2,3)/2)^2*7850*10^(-6),3)*10^(-3)*D225,0)+IF(LEFT(G225,4)="等边角钢",VLOOKUP(MID(F225,1,7),'数据库'!$A$2:$C$83,3,FALSE)*D225*10^(-3),0)+IF(LEFT(G225,5)="不等边角钢",VLOOKUP(MID(F225,1,11),'数据库'!$D$2:$F$64,3,FALSE)*D225*10^(-3),0)+IF(LEFT(G225,2)="槽钢",VLOOKUP(MID(F225,1,6),'数据库'!$G$2:$I$31,3,FALSE)*D225*10^(-3),0)+IF(LEFT(G225,3)="工字钢",VLOOKUP(LEFT(F225,5),'数据库'!$J$2:$L$35,3,FALSE)*D225*10^(-3),0)+IF(LEFT(G225,3)="C型钢",VLOOKUP(LEFT(F225,14),'数据库'!$M$2:$O$30,3,FALSE)*D225*10^(-3),0)+IF(LEFT(G225,3)="H型钢",VLOOKUP(LEFT(F225,16),'数据库'!$P$2:$R$66,3,FALSE)*D225*10^(-3),0)+IF(LEFT(G225,4)="花纹钢板",VLOOKUP(LEFT(G225,7),'数据库'!$S$2:$T$11,2,FALSE)*MID(F225,5,FIND("*",F225,2)-5)*D225*10^(-6),0))*E225</f>
        <v>0</v>
      </c>
      <c r="I225" s="70">
        <f>(IF(LEFT(G225,2)="钢板",MID(F225,2,FIND("*",F225)-2)*D225*10^(-6)*2,0)+IF(LEFT(G225,2)="钢管",PI()*MID(F225,2,FIND("*",F225)-2)*D225*10^(-6),0)+IF(LEFT(G225,2)="钢筋",PI()*MID(F225,2,3)*D225*10^(-6),0)+IF(LEFT(G225,4)="等边角钢",VLOOKUP(LEFT(F225,7),'数据库'!$A$2:$C$83,2,FALSE)*D225*10^(-3),0)+IF(LEFT(G225,5)="不等边角钢",VLOOKUP(LEFT(F225,11),'数据库'!$D$2:$F$66,2,FALSE)*D225*10^(-3),0)+IF(LEFT(G225,2)="槽钢",VLOOKUP(LEFT(F225,7),'数据库'!$G$2:$I$31,2,FALSE)*D225*10^(-3),0)+IF(LEFT(G225,3)="工字钢",VLOOKUP(LEFT(F225,5),'数据库'!$J$2:$L$35,2,FALSE)*D225*10^(-3))+IF(LEFT(G225,3)="C型钢",VLOOKUP(LEFT(F225,14),'数据库'!$M$2:$O$30,2,FALSE)*D225*10^(-3))+IF(LEFT(G225,3)="H型钢",VLOOKUP(LEFT(F225,16),'数据库'!$P$2:$R$66,2,FALSE)*D225*10^(-3))+IF(LEFT(G225,4)="花纹钢板",MID(F225,5,FIND("*",F225)-5)*D225*10^(-6)*2,0))*E225</f>
        <v>0</v>
      </c>
    </row>
    <row r="226" spans="6:9" ht="15.75">
      <c r="F226" s="68">
        <f t="shared" si="36"/>
      </c>
      <c r="G226" s="69">
        <f t="shared" si="37"/>
      </c>
      <c r="H226" s="70">
        <f>(IF(LEFT(G226,2)="钢板",MID(F226,2,FIND("*",F226)-2)*D226*MID(F226,FIND("*",F226)+1,2)*10^(-9)*7850,0)+IF(LEFT(G226,2)="钢管",PI()*((MID(F226,2,FIND("*",F226,2)-2)/2)^2-(MID(F226,2,FIND("*",F226,2)-2)/2-MID(F226,FIND("*",F226,2)+1,4))^2)*D226*10^(-9)*7850,0)+IF(LEFT(G226,2)="钢筋",ROUND(PI()*(MID(F226,2,3)/2)^2*7850*10^(-6),3)*10^(-3)*D226,0)+IF(LEFT(G226,4)="等边角钢",VLOOKUP(MID(F226,1,7),'数据库'!$A$2:$C$83,3,FALSE)*D226*10^(-3),0)+IF(LEFT(G226,5)="不等边角钢",VLOOKUP(MID(F226,1,11),'数据库'!$D$2:$F$64,3,FALSE)*D226*10^(-3),0)+IF(LEFT(G226,2)="槽钢",VLOOKUP(MID(F226,1,6),'数据库'!$G$2:$I$31,3,FALSE)*D226*10^(-3),0)+IF(LEFT(G226,3)="工字钢",VLOOKUP(LEFT(F226,5),'数据库'!$J$2:$L$35,3,FALSE)*D226*10^(-3),0)+IF(LEFT(G226,3)="C型钢",VLOOKUP(LEFT(F226,14),'数据库'!$M$2:$O$30,3,FALSE)*D226*10^(-3),0)+IF(LEFT(G226,3)="H型钢",VLOOKUP(LEFT(F226,16),'数据库'!$P$2:$R$66,3,FALSE)*D226*10^(-3),0)+IF(LEFT(G226,4)="花纹钢板",VLOOKUP(LEFT(G226,7),'数据库'!$S$2:$T$11,2,FALSE)*MID(F226,5,FIND("*",F226,2)-5)*D226*10^(-6),0))*E226</f>
        <v>0</v>
      </c>
      <c r="I226" s="70">
        <f>(IF(LEFT(G226,2)="钢板",MID(F226,2,FIND("*",F226)-2)*D226*10^(-6)*2,0)+IF(LEFT(G226,2)="钢管",PI()*MID(F226,2,FIND("*",F226)-2)*D226*10^(-6),0)+IF(LEFT(G226,2)="钢筋",PI()*MID(F226,2,3)*D226*10^(-6),0)+IF(LEFT(G226,4)="等边角钢",VLOOKUP(LEFT(F226,7),'数据库'!$A$2:$C$83,2,FALSE)*D226*10^(-3),0)+IF(LEFT(G226,5)="不等边角钢",VLOOKUP(LEFT(F226,11),'数据库'!$D$2:$F$66,2,FALSE)*D226*10^(-3),0)+IF(LEFT(G226,2)="槽钢",VLOOKUP(LEFT(F226,7),'数据库'!$G$2:$I$31,2,FALSE)*D226*10^(-3),0)+IF(LEFT(G226,3)="工字钢",VLOOKUP(LEFT(F226,5),'数据库'!$J$2:$L$35,2,FALSE)*D226*10^(-3))+IF(LEFT(G226,3)="C型钢",VLOOKUP(LEFT(F226,14),'数据库'!$M$2:$O$30,2,FALSE)*D226*10^(-3))+IF(LEFT(G226,3)="H型钢",VLOOKUP(LEFT(F226,16),'数据库'!$P$2:$R$66,2,FALSE)*D226*10^(-3))+IF(LEFT(G226,4)="花纹钢板",MID(F226,5,FIND("*",F226)-5)*D226*10^(-6)*2,0))*E226</f>
        <v>0</v>
      </c>
    </row>
    <row r="227" spans="6:9" ht="15.75">
      <c r="F227" s="68">
        <f t="shared" si="36"/>
      </c>
      <c r="G227" s="69">
        <f t="shared" si="37"/>
      </c>
      <c r="H227" s="70">
        <f>(IF(LEFT(G227,2)="钢板",MID(F227,2,FIND("*",F227)-2)*D227*MID(F227,FIND("*",F227)+1,2)*10^(-9)*7850,0)+IF(LEFT(G227,2)="钢管",PI()*((MID(F227,2,FIND("*",F227,2)-2)/2)^2-(MID(F227,2,FIND("*",F227,2)-2)/2-MID(F227,FIND("*",F227,2)+1,4))^2)*D227*10^(-9)*7850,0)+IF(LEFT(G227,2)="钢筋",ROUND(PI()*(MID(F227,2,3)/2)^2*7850*10^(-6),3)*10^(-3)*D227,0)+IF(LEFT(G227,4)="等边角钢",VLOOKUP(MID(F227,1,7),'数据库'!$A$2:$C$83,3,FALSE)*D227*10^(-3),0)+IF(LEFT(G227,5)="不等边角钢",VLOOKUP(MID(F227,1,11),'数据库'!$D$2:$F$64,3,FALSE)*D227*10^(-3),0)+IF(LEFT(G227,2)="槽钢",VLOOKUP(MID(F227,1,6),'数据库'!$G$2:$I$31,3,FALSE)*D227*10^(-3),0)+IF(LEFT(G227,3)="工字钢",VLOOKUP(LEFT(F227,5),'数据库'!$J$2:$L$35,3,FALSE)*D227*10^(-3),0)+IF(LEFT(G227,3)="C型钢",VLOOKUP(LEFT(F227,14),'数据库'!$M$2:$O$30,3,FALSE)*D227*10^(-3),0)+IF(LEFT(G227,3)="H型钢",VLOOKUP(LEFT(F227,16),'数据库'!$P$2:$R$66,3,FALSE)*D227*10^(-3),0)+IF(LEFT(G227,4)="花纹钢板",VLOOKUP(LEFT(G227,7),'数据库'!$S$2:$T$11,2,FALSE)*MID(F227,5,FIND("*",F227,2)-5)*D227*10^(-6),0))*E227</f>
        <v>0</v>
      </c>
      <c r="I227" s="70">
        <f>(IF(LEFT(G227,2)="钢板",MID(F227,2,FIND("*",F227)-2)*D227*10^(-6)*2,0)+IF(LEFT(G227,2)="钢管",PI()*MID(F227,2,FIND("*",F227)-2)*D227*10^(-6),0)+IF(LEFT(G227,2)="钢筋",PI()*MID(F227,2,3)*D227*10^(-6),0)+IF(LEFT(G227,4)="等边角钢",VLOOKUP(LEFT(F227,7),'数据库'!$A$2:$C$83,2,FALSE)*D227*10^(-3),0)+IF(LEFT(G227,5)="不等边角钢",VLOOKUP(LEFT(F227,11),'数据库'!$D$2:$F$66,2,FALSE)*D227*10^(-3),0)+IF(LEFT(G227,2)="槽钢",VLOOKUP(LEFT(F227,7),'数据库'!$G$2:$I$31,2,FALSE)*D227*10^(-3),0)+IF(LEFT(G227,3)="工字钢",VLOOKUP(LEFT(F227,5),'数据库'!$J$2:$L$35,2,FALSE)*D227*10^(-3))+IF(LEFT(G227,3)="C型钢",VLOOKUP(LEFT(F227,14),'数据库'!$M$2:$O$30,2,FALSE)*D227*10^(-3))+IF(LEFT(G227,3)="H型钢",VLOOKUP(LEFT(F227,16),'数据库'!$P$2:$R$66,2,FALSE)*D227*10^(-3))+IF(LEFT(G227,4)="花纹钢板",MID(F227,5,FIND("*",F227)-5)*D227*10^(-6)*2,0))*E227</f>
        <v>0</v>
      </c>
    </row>
    <row r="228" spans="6:9" ht="15.75">
      <c r="F228" s="68">
        <f t="shared" si="36"/>
      </c>
      <c r="G228" s="69">
        <f t="shared" si="37"/>
      </c>
      <c r="H228" s="70">
        <f>(IF(LEFT(G228,2)="钢板",MID(F228,2,FIND("*",F228)-2)*D228*MID(F228,FIND("*",F228)+1,2)*10^(-9)*7850,0)+IF(LEFT(G228,2)="钢管",PI()*((MID(F228,2,FIND("*",F228,2)-2)/2)^2-(MID(F228,2,FIND("*",F228,2)-2)/2-MID(F228,FIND("*",F228,2)+1,4))^2)*D228*10^(-9)*7850,0)+IF(LEFT(G228,2)="钢筋",ROUND(PI()*(MID(F228,2,3)/2)^2*7850*10^(-6),3)*10^(-3)*D228,0)+IF(LEFT(G228,4)="等边角钢",VLOOKUP(MID(F228,1,7),'数据库'!$A$2:$C$83,3,FALSE)*D228*10^(-3),0)+IF(LEFT(G228,5)="不等边角钢",VLOOKUP(MID(F228,1,11),'数据库'!$D$2:$F$64,3,FALSE)*D228*10^(-3),0)+IF(LEFT(G228,2)="槽钢",VLOOKUP(MID(F228,1,6),'数据库'!$G$2:$I$31,3,FALSE)*D228*10^(-3),0)+IF(LEFT(G228,3)="工字钢",VLOOKUP(LEFT(F228,5),'数据库'!$J$2:$L$35,3,FALSE)*D228*10^(-3),0)+IF(LEFT(G228,3)="C型钢",VLOOKUP(LEFT(F228,14),'数据库'!$M$2:$O$30,3,FALSE)*D228*10^(-3),0)+IF(LEFT(G228,3)="H型钢",VLOOKUP(LEFT(F228,16),'数据库'!$P$2:$R$66,3,FALSE)*D228*10^(-3),0)+IF(LEFT(G228,4)="花纹钢板",VLOOKUP(LEFT(G228,7),'数据库'!$S$2:$T$11,2,FALSE)*MID(F228,5,FIND("*",F228,2)-5)*D228*10^(-6),0))*E228</f>
        <v>0</v>
      </c>
      <c r="I228" s="70">
        <f>(IF(LEFT(G228,2)="钢板",MID(F228,2,FIND("*",F228)-2)*D228*10^(-6)*2,0)+IF(LEFT(G228,2)="钢管",PI()*MID(F228,2,FIND("*",F228)-2)*D228*10^(-6),0)+IF(LEFT(G228,2)="钢筋",PI()*MID(F228,2,3)*D228*10^(-6),0)+IF(LEFT(G228,4)="等边角钢",VLOOKUP(LEFT(F228,7),'数据库'!$A$2:$C$83,2,FALSE)*D228*10^(-3),0)+IF(LEFT(G228,5)="不等边角钢",VLOOKUP(LEFT(F228,11),'数据库'!$D$2:$F$66,2,FALSE)*D228*10^(-3),0)+IF(LEFT(G228,2)="槽钢",VLOOKUP(LEFT(F228,7),'数据库'!$G$2:$I$31,2,FALSE)*D228*10^(-3),0)+IF(LEFT(G228,3)="工字钢",VLOOKUP(LEFT(F228,5),'数据库'!$J$2:$L$35,2,FALSE)*D228*10^(-3))+IF(LEFT(G228,3)="C型钢",VLOOKUP(LEFT(F228,14),'数据库'!$M$2:$O$30,2,FALSE)*D228*10^(-3))+IF(LEFT(G228,3)="H型钢",VLOOKUP(LEFT(F228,16),'数据库'!$P$2:$R$66,2,FALSE)*D228*10^(-3))+IF(LEFT(G228,4)="花纹钢板",MID(F228,5,FIND("*",F228)-5)*D228*10^(-6)*2,0))*E228</f>
        <v>0</v>
      </c>
    </row>
    <row r="229" spans="6:9" ht="15.75">
      <c r="F229" s="68">
        <f t="shared" si="36"/>
      </c>
      <c r="G229" s="69">
        <f t="shared" si="37"/>
      </c>
      <c r="H229" s="70">
        <f>(IF(LEFT(G229,2)="钢板",MID(F229,2,FIND("*",F229)-2)*D229*MID(F229,FIND("*",F229)+1,2)*10^(-9)*7850,0)+IF(LEFT(G229,2)="钢管",PI()*((MID(F229,2,FIND("*",F229,2)-2)/2)^2-(MID(F229,2,FIND("*",F229,2)-2)/2-MID(F229,FIND("*",F229,2)+1,4))^2)*D229*10^(-9)*7850,0)+IF(LEFT(G229,2)="钢筋",ROUND(PI()*(MID(F229,2,3)/2)^2*7850*10^(-6),3)*10^(-3)*D229,0)+IF(LEFT(G229,4)="等边角钢",VLOOKUP(MID(F229,1,7),'数据库'!$A$2:$C$83,3,FALSE)*D229*10^(-3),0)+IF(LEFT(G229,5)="不等边角钢",VLOOKUP(MID(F229,1,11),'数据库'!$D$2:$F$64,3,FALSE)*D229*10^(-3),0)+IF(LEFT(G229,2)="槽钢",VLOOKUP(MID(F229,1,6),'数据库'!$G$2:$I$31,3,FALSE)*D229*10^(-3),0)+IF(LEFT(G229,3)="工字钢",VLOOKUP(LEFT(F229,5),'数据库'!$J$2:$L$35,3,FALSE)*D229*10^(-3),0)+IF(LEFT(G229,3)="C型钢",VLOOKUP(LEFT(F229,14),'数据库'!$M$2:$O$30,3,FALSE)*D229*10^(-3),0)+IF(LEFT(G229,3)="H型钢",VLOOKUP(LEFT(F229,16),'数据库'!$P$2:$R$66,3,FALSE)*D229*10^(-3),0)+IF(LEFT(G229,4)="花纹钢板",VLOOKUP(LEFT(G229,7),'数据库'!$S$2:$T$11,2,FALSE)*MID(F229,5,FIND("*",F229,2)-5)*D229*10^(-6),0))*E229</f>
        <v>0</v>
      </c>
      <c r="I229" s="70">
        <f>(IF(LEFT(G229,2)="钢板",MID(F229,2,FIND("*",F229)-2)*D229*10^(-6)*2,0)+IF(LEFT(G229,2)="钢管",PI()*MID(F229,2,FIND("*",F229)-2)*D229*10^(-6),0)+IF(LEFT(G229,2)="钢筋",PI()*MID(F229,2,3)*D229*10^(-6),0)+IF(LEFT(G229,4)="等边角钢",VLOOKUP(LEFT(F229,7),'数据库'!$A$2:$C$83,2,FALSE)*D229*10^(-3),0)+IF(LEFT(G229,5)="不等边角钢",VLOOKUP(LEFT(F229,11),'数据库'!$D$2:$F$66,2,FALSE)*D229*10^(-3),0)+IF(LEFT(G229,2)="槽钢",VLOOKUP(LEFT(F229,7),'数据库'!$G$2:$I$31,2,FALSE)*D229*10^(-3),0)+IF(LEFT(G229,3)="工字钢",VLOOKUP(LEFT(F229,5),'数据库'!$J$2:$L$35,2,FALSE)*D229*10^(-3))+IF(LEFT(G229,3)="C型钢",VLOOKUP(LEFT(F229,14),'数据库'!$M$2:$O$30,2,FALSE)*D229*10^(-3))+IF(LEFT(G229,3)="H型钢",VLOOKUP(LEFT(F229,16),'数据库'!$P$2:$R$66,2,FALSE)*D229*10^(-3))+IF(LEFT(G229,4)="花纹钢板",MID(F229,5,FIND("*",F229)-5)*D229*10^(-6)*2,0))*E229</f>
        <v>0</v>
      </c>
    </row>
    <row r="230" spans="6:9" ht="15.75">
      <c r="F230" s="68">
        <f t="shared" si="36"/>
      </c>
      <c r="G230" s="69">
        <f t="shared" si="37"/>
      </c>
      <c r="H230" s="70">
        <f>(IF(LEFT(G230,2)="钢板",MID(F230,2,FIND("*",F230)-2)*D230*MID(F230,FIND("*",F230)+1,2)*10^(-9)*7850,0)+IF(LEFT(G230,2)="钢管",PI()*((MID(F230,2,FIND("*",F230,2)-2)/2)^2-(MID(F230,2,FIND("*",F230,2)-2)/2-MID(F230,FIND("*",F230,2)+1,4))^2)*D230*10^(-9)*7850,0)+IF(LEFT(G230,2)="钢筋",ROUND(PI()*(MID(F230,2,3)/2)^2*7850*10^(-6),3)*10^(-3)*D230,0)+IF(LEFT(G230,4)="等边角钢",VLOOKUP(MID(F230,1,7),'数据库'!$A$2:$C$83,3,FALSE)*D230*10^(-3),0)+IF(LEFT(G230,5)="不等边角钢",VLOOKUP(MID(F230,1,11),'数据库'!$D$2:$F$64,3,FALSE)*D230*10^(-3),0)+IF(LEFT(G230,2)="槽钢",VLOOKUP(MID(F230,1,6),'数据库'!$G$2:$I$31,3,FALSE)*D230*10^(-3),0)+IF(LEFT(G230,3)="工字钢",VLOOKUP(LEFT(F230,5),'数据库'!$J$2:$L$35,3,FALSE)*D230*10^(-3),0)+IF(LEFT(G230,3)="C型钢",VLOOKUP(LEFT(F230,14),'数据库'!$M$2:$O$30,3,FALSE)*D230*10^(-3),0)+IF(LEFT(G230,3)="H型钢",VLOOKUP(LEFT(F230,16),'数据库'!$P$2:$R$66,3,FALSE)*D230*10^(-3),0)+IF(LEFT(G230,4)="花纹钢板",VLOOKUP(LEFT(G230,7),'数据库'!$S$2:$T$11,2,FALSE)*MID(F230,5,FIND("*",F230,2)-5)*D230*10^(-6),0))*E230</f>
        <v>0</v>
      </c>
      <c r="I230" s="70">
        <f>(IF(LEFT(G230,2)="钢板",MID(F230,2,FIND("*",F230)-2)*D230*10^(-6)*2,0)+IF(LEFT(G230,2)="钢管",PI()*MID(F230,2,FIND("*",F230)-2)*D230*10^(-6),0)+IF(LEFT(G230,2)="钢筋",PI()*MID(F230,2,3)*D230*10^(-6),0)+IF(LEFT(G230,4)="等边角钢",VLOOKUP(LEFT(F230,7),'数据库'!$A$2:$C$83,2,FALSE)*D230*10^(-3),0)+IF(LEFT(G230,5)="不等边角钢",VLOOKUP(LEFT(F230,11),'数据库'!$D$2:$F$66,2,FALSE)*D230*10^(-3),0)+IF(LEFT(G230,2)="槽钢",VLOOKUP(LEFT(F230,7),'数据库'!$G$2:$I$31,2,FALSE)*D230*10^(-3),0)+IF(LEFT(G230,3)="工字钢",VLOOKUP(LEFT(F230,5),'数据库'!$J$2:$L$35,2,FALSE)*D230*10^(-3))+IF(LEFT(G230,3)="C型钢",VLOOKUP(LEFT(F230,14),'数据库'!$M$2:$O$30,2,FALSE)*D230*10^(-3))+IF(LEFT(G230,3)="H型钢",VLOOKUP(LEFT(F230,16),'数据库'!$P$2:$R$66,2,FALSE)*D230*10^(-3))+IF(LEFT(G230,4)="花纹钢板",MID(F230,5,FIND("*",F230)-5)*D230*10^(-6)*2,0))*E230</f>
        <v>0</v>
      </c>
    </row>
    <row r="231" spans="6:9" ht="15.75">
      <c r="F231" s="68">
        <f t="shared" si="36"/>
      </c>
      <c r="G231" s="69">
        <f t="shared" si="37"/>
      </c>
      <c r="H231" s="70">
        <f>(IF(LEFT(G231,2)="钢板",MID(F231,2,FIND("*",F231)-2)*D231*MID(F231,FIND("*",F231)+1,2)*10^(-9)*7850,0)+IF(LEFT(G231,2)="钢管",PI()*((MID(F231,2,FIND("*",F231,2)-2)/2)^2-(MID(F231,2,FIND("*",F231,2)-2)/2-MID(F231,FIND("*",F231,2)+1,4))^2)*D231*10^(-9)*7850,0)+IF(LEFT(G231,2)="钢筋",ROUND(PI()*(MID(F231,2,3)/2)^2*7850*10^(-6),3)*10^(-3)*D231,0)+IF(LEFT(G231,4)="等边角钢",VLOOKUP(MID(F231,1,7),'数据库'!$A$2:$C$83,3,FALSE)*D231*10^(-3),0)+IF(LEFT(G231,5)="不等边角钢",VLOOKUP(MID(F231,1,11),'数据库'!$D$2:$F$64,3,FALSE)*D231*10^(-3),0)+IF(LEFT(G231,2)="槽钢",VLOOKUP(MID(F231,1,6),'数据库'!$G$2:$I$31,3,FALSE)*D231*10^(-3),0)+IF(LEFT(G231,3)="工字钢",VLOOKUP(LEFT(F231,5),'数据库'!$J$2:$L$35,3,FALSE)*D231*10^(-3),0)+IF(LEFT(G231,3)="C型钢",VLOOKUP(LEFT(F231,14),'数据库'!$M$2:$O$30,3,FALSE)*D231*10^(-3),0)+IF(LEFT(G231,3)="H型钢",VLOOKUP(LEFT(F231,16),'数据库'!$P$2:$R$66,3,FALSE)*D231*10^(-3),0)+IF(LEFT(G231,4)="花纹钢板",VLOOKUP(LEFT(G231,7),'数据库'!$S$2:$T$11,2,FALSE)*MID(F231,5,FIND("*",F231,2)-5)*D231*10^(-6),0))*E231</f>
        <v>0</v>
      </c>
      <c r="I231" s="70">
        <f>(IF(LEFT(G231,2)="钢板",MID(F231,2,FIND("*",F231)-2)*D231*10^(-6)*2,0)+IF(LEFT(G231,2)="钢管",PI()*MID(F231,2,FIND("*",F231)-2)*D231*10^(-6),0)+IF(LEFT(G231,2)="钢筋",PI()*MID(F231,2,3)*D231*10^(-6),0)+IF(LEFT(G231,4)="等边角钢",VLOOKUP(LEFT(F231,7),'数据库'!$A$2:$C$83,2,FALSE)*D231*10^(-3),0)+IF(LEFT(G231,5)="不等边角钢",VLOOKUP(LEFT(F231,11),'数据库'!$D$2:$F$66,2,FALSE)*D231*10^(-3),0)+IF(LEFT(G231,2)="槽钢",VLOOKUP(LEFT(F231,7),'数据库'!$G$2:$I$31,2,FALSE)*D231*10^(-3),0)+IF(LEFT(G231,3)="工字钢",VLOOKUP(LEFT(F231,5),'数据库'!$J$2:$L$35,2,FALSE)*D231*10^(-3))+IF(LEFT(G231,3)="C型钢",VLOOKUP(LEFT(F231,14),'数据库'!$M$2:$O$30,2,FALSE)*D231*10^(-3))+IF(LEFT(G231,3)="H型钢",VLOOKUP(LEFT(F231,16),'数据库'!$P$2:$R$66,2,FALSE)*D231*10^(-3))+IF(LEFT(G231,4)="花纹钢板",MID(F231,5,FIND("*",F231)-5)*D231*10^(-6)*2,0))*E231</f>
        <v>0</v>
      </c>
    </row>
    <row r="232" spans="6:9" ht="15.75">
      <c r="F232" s="68">
        <f t="shared" si="36"/>
      </c>
      <c r="G232" s="69">
        <f t="shared" si="37"/>
      </c>
      <c r="H232" s="70">
        <f>(IF(LEFT(G232,2)="钢板",MID(F232,2,FIND("*",F232)-2)*D232*MID(F232,FIND("*",F232)+1,2)*10^(-9)*7850,0)+IF(LEFT(G232,2)="钢管",PI()*((MID(F232,2,FIND("*",F232,2)-2)/2)^2-(MID(F232,2,FIND("*",F232,2)-2)/2-MID(F232,FIND("*",F232,2)+1,4))^2)*D232*10^(-9)*7850,0)+IF(LEFT(G232,2)="钢筋",ROUND(PI()*(MID(F232,2,3)/2)^2*7850*10^(-6),3)*10^(-3)*D232,0)+IF(LEFT(G232,4)="等边角钢",VLOOKUP(MID(F232,1,7),'数据库'!$A$2:$C$83,3,FALSE)*D232*10^(-3),0)+IF(LEFT(G232,5)="不等边角钢",VLOOKUP(MID(F232,1,11),'数据库'!$D$2:$F$64,3,FALSE)*D232*10^(-3),0)+IF(LEFT(G232,2)="槽钢",VLOOKUP(MID(F232,1,6),'数据库'!$G$2:$I$31,3,FALSE)*D232*10^(-3),0)+IF(LEFT(G232,3)="工字钢",VLOOKUP(LEFT(F232,5),'数据库'!$J$2:$L$35,3,FALSE)*D232*10^(-3),0)+IF(LEFT(G232,3)="C型钢",VLOOKUP(LEFT(F232,14),'数据库'!$M$2:$O$30,3,FALSE)*D232*10^(-3),0)+IF(LEFT(G232,3)="H型钢",VLOOKUP(LEFT(F232,16),'数据库'!$P$2:$R$66,3,FALSE)*D232*10^(-3),0)+IF(LEFT(G232,4)="花纹钢板",VLOOKUP(LEFT(G232,7),'数据库'!$S$2:$T$11,2,FALSE)*MID(F232,5,FIND("*",F232,2)-5)*D232*10^(-6),0))*E232</f>
        <v>0</v>
      </c>
      <c r="I232" s="70">
        <f>(IF(LEFT(G232,2)="钢板",MID(F232,2,FIND("*",F232)-2)*D232*10^(-6)*2,0)+IF(LEFT(G232,2)="钢管",PI()*MID(F232,2,FIND("*",F232)-2)*D232*10^(-6),0)+IF(LEFT(G232,2)="钢筋",PI()*MID(F232,2,3)*D232*10^(-6),0)+IF(LEFT(G232,4)="等边角钢",VLOOKUP(LEFT(F232,7),'数据库'!$A$2:$C$83,2,FALSE)*D232*10^(-3),0)+IF(LEFT(G232,5)="不等边角钢",VLOOKUP(LEFT(F232,11),'数据库'!$D$2:$F$66,2,FALSE)*D232*10^(-3),0)+IF(LEFT(G232,2)="槽钢",VLOOKUP(LEFT(F232,7),'数据库'!$G$2:$I$31,2,FALSE)*D232*10^(-3),0)+IF(LEFT(G232,3)="工字钢",VLOOKUP(LEFT(F232,5),'数据库'!$J$2:$L$35,2,FALSE)*D232*10^(-3))+IF(LEFT(G232,3)="C型钢",VLOOKUP(LEFT(F232,14),'数据库'!$M$2:$O$30,2,FALSE)*D232*10^(-3))+IF(LEFT(G232,3)="H型钢",VLOOKUP(LEFT(F232,16),'数据库'!$P$2:$R$66,2,FALSE)*D232*10^(-3))+IF(LEFT(G232,4)="花纹钢板",MID(F232,5,FIND("*",F232)-5)*D232*10^(-6)*2,0))*E232</f>
        <v>0</v>
      </c>
    </row>
    <row r="233" spans="6:9" ht="15.75">
      <c r="F233" s="68">
        <f t="shared" si="36"/>
      </c>
      <c r="G233" s="69">
        <f t="shared" si="37"/>
      </c>
      <c r="H233" s="70">
        <f>(IF(LEFT(G233,2)="钢板",MID(F233,2,FIND("*",F233)-2)*D233*MID(F233,FIND("*",F233)+1,2)*10^(-9)*7850,0)+IF(LEFT(G233,2)="钢管",PI()*((MID(F233,2,FIND("*",F233,2)-2)/2)^2-(MID(F233,2,FIND("*",F233,2)-2)/2-MID(F233,FIND("*",F233,2)+1,4))^2)*D233*10^(-9)*7850,0)+IF(LEFT(G233,2)="钢筋",ROUND(PI()*(MID(F233,2,3)/2)^2*7850*10^(-6),3)*10^(-3)*D233,0)+IF(LEFT(G233,4)="等边角钢",VLOOKUP(MID(F233,1,7),'数据库'!$A$2:$C$83,3,FALSE)*D233*10^(-3),0)+IF(LEFT(G233,5)="不等边角钢",VLOOKUP(MID(F233,1,11),'数据库'!$D$2:$F$64,3,FALSE)*D233*10^(-3),0)+IF(LEFT(G233,2)="槽钢",VLOOKUP(MID(F233,1,6),'数据库'!$G$2:$I$31,3,FALSE)*D233*10^(-3),0)+IF(LEFT(G233,3)="工字钢",VLOOKUP(LEFT(F233,5),'数据库'!$J$2:$L$35,3,FALSE)*D233*10^(-3),0)+IF(LEFT(G233,3)="C型钢",VLOOKUP(LEFT(F233,14),'数据库'!$M$2:$O$30,3,FALSE)*D233*10^(-3),0)+IF(LEFT(G233,3)="H型钢",VLOOKUP(LEFT(F233,16),'数据库'!$P$2:$R$66,3,FALSE)*D233*10^(-3),0)+IF(LEFT(G233,4)="花纹钢板",VLOOKUP(LEFT(G233,7),'数据库'!$S$2:$T$11,2,FALSE)*MID(F233,5,FIND("*",F233,2)-5)*D233*10^(-6),0))*E233</f>
        <v>0</v>
      </c>
      <c r="I233" s="70">
        <f>(IF(LEFT(G233,2)="钢板",MID(F233,2,FIND("*",F233)-2)*D233*10^(-6)*2,0)+IF(LEFT(G233,2)="钢管",PI()*MID(F233,2,FIND("*",F233)-2)*D233*10^(-6),0)+IF(LEFT(G233,2)="钢筋",PI()*MID(F233,2,3)*D233*10^(-6),0)+IF(LEFT(G233,4)="等边角钢",VLOOKUP(LEFT(F233,7),'数据库'!$A$2:$C$83,2,FALSE)*D233*10^(-3),0)+IF(LEFT(G233,5)="不等边角钢",VLOOKUP(LEFT(F233,11),'数据库'!$D$2:$F$66,2,FALSE)*D233*10^(-3),0)+IF(LEFT(G233,2)="槽钢",VLOOKUP(LEFT(F233,7),'数据库'!$G$2:$I$31,2,FALSE)*D233*10^(-3),0)+IF(LEFT(G233,3)="工字钢",VLOOKUP(LEFT(F233,5),'数据库'!$J$2:$L$35,2,FALSE)*D233*10^(-3))+IF(LEFT(G233,3)="C型钢",VLOOKUP(LEFT(F233,14),'数据库'!$M$2:$O$30,2,FALSE)*D233*10^(-3))+IF(LEFT(G233,3)="H型钢",VLOOKUP(LEFT(F233,16),'数据库'!$P$2:$R$66,2,FALSE)*D233*10^(-3))+IF(LEFT(G233,4)="花纹钢板",MID(F233,5,FIND("*",F233)-5)*D233*10^(-6)*2,0))*E233</f>
        <v>0</v>
      </c>
    </row>
    <row r="234" spans="6:9" ht="15.75">
      <c r="F234" s="68">
        <f t="shared" si="36"/>
      </c>
      <c r="G234" s="69">
        <f t="shared" si="37"/>
      </c>
      <c r="H234" s="70">
        <f>(IF(LEFT(G234,2)="钢板",MID(F234,2,FIND("*",F234)-2)*D234*MID(F234,FIND("*",F234)+1,2)*10^(-9)*7850,0)+IF(LEFT(G234,2)="钢管",PI()*((MID(F234,2,FIND("*",F234,2)-2)/2)^2-(MID(F234,2,FIND("*",F234,2)-2)/2-MID(F234,FIND("*",F234,2)+1,4))^2)*D234*10^(-9)*7850,0)+IF(LEFT(G234,2)="钢筋",ROUND(PI()*(MID(F234,2,3)/2)^2*7850*10^(-6),3)*10^(-3)*D234,0)+IF(LEFT(G234,4)="等边角钢",VLOOKUP(MID(F234,1,7),'数据库'!$A$2:$C$83,3,FALSE)*D234*10^(-3),0)+IF(LEFT(G234,5)="不等边角钢",VLOOKUP(MID(F234,1,11),'数据库'!$D$2:$F$64,3,FALSE)*D234*10^(-3),0)+IF(LEFT(G234,2)="槽钢",VLOOKUP(MID(F234,1,6),'数据库'!$G$2:$I$31,3,FALSE)*D234*10^(-3),0)+IF(LEFT(G234,3)="工字钢",VLOOKUP(LEFT(F234,5),'数据库'!$J$2:$L$35,3,FALSE)*D234*10^(-3),0)+IF(LEFT(G234,3)="C型钢",VLOOKUP(LEFT(F234,14),'数据库'!$M$2:$O$30,3,FALSE)*D234*10^(-3),0)+IF(LEFT(G234,3)="H型钢",VLOOKUP(LEFT(F234,16),'数据库'!$P$2:$R$66,3,FALSE)*D234*10^(-3),0)+IF(LEFT(G234,4)="花纹钢板",VLOOKUP(LEFT(G234,7),'数据库'!$S$2:$T$11,2,FALSE)*MID(F234,5,FIND("*",F234,2)-5)*D234*10^(-6),0))*E234</f>
        <v>0</v>
      </c>
      <c r="I234" s="70">
        <f>(IF(LEFT(G234,2)="钢板",MID(F234,2,FIND("*",F234)-2)*D234*10^(-6)*2,0)+IF(LEFT(G234,2)="钢管",PI()*MID(F234,2,FIND("*",F234)-2)*D234*10^(-6),0)+IF(LEFT(G234,2)="钢筋",PI()*MID(F234,2,3)*D234*10^(-6),0)+IF(LEFT(G234,4)="等边角钢",VLOOKUP(LEFT(F234,7),'数据库'!$A$2:$C$83,2,FALSE)*D234*10^(-3),0)+IF(LEFT(G234,5)="不等边角钢",VLOOKUP(LEFT(F234,11),'数据库'!$D$2:$F$66,2,FALSE)*D234*10^(-3),0)+IF(LEFT(G234,2)="槽钢",VLOOKUP(LEFT(F234,7),'数据库'!$G$2:$I$31,2,FALSE)*D234*10^(-3),0)+IF(LEFT(G234,3)="工字钢",VLOOKUP(LEFT(F234,5),'数据库'!$J$2:$L$35,2,FALSE)*D234*10^(-3))+IF(LEFT(G234,3)="C型钢",VLOOKUP(LEFT(F234,14),'数据库'!$M$2:$O$30,2,FALSE)*D234*10^(-3))+IF(LEFT(G234,3)="H型钢",VLOOKUP(LEFT(F234,16),'数据库'!$P$2:$R$66,2,FALSE)*D234*10^(-3))+IF(LEFT(G234,4)="花纹钢板",MID(F234,5,FIND("*",F234)-5)*D234*10^(-6)*2,0))*E234</f>
        <v>0</v>
      </c>
    </row>
    <row r="235" spans="6:9" ht="15.75">
      <c r="F235" s="68">
        <f t="shared" si="36"/>
      </c>
      <c r="G235" s="69">
        <f t="shared" si="37"/>
      </c>
      <c r="H235" s="70">
        <f>(IF(LEFT(G235,2)="钢板",MID(F235,2,FIND("*",F235)-2)*D235*MID(F235,FIND("*",F235)+1,2)*10^(-9)*7850,0)+IF(LEFT(G235,2)="钢管",PI()*((MID(F235,2,FIND("*",F235,2)-2)/2)^2-(MID(F235,2,FIND("*",F235,2)-2)/2-MID(F235,FIND("*",F235,2)+1,4))^2)*D235*10^(-9)*7850,0)+IF(LEFT(G235,2)="钢筋",ROUND(PI()*(MID(F235,2,3)/2)^2*7850*10^(-6),3)*10^(-3)*D235,0)+IF(LEFT(G235,4)="等边角钢",VLOOKUP(MID(F235,1,7),'数据库'!$A$2:$C$83,3,FALSE)*D235*10^(-3),0)+IF(LEFT(G235,5)="不等边角钢",VLOOKUP(MID(F235,1,11),'数据库'!$D$2:$F$64,3,FALSE)*D235*10^(-3),0)+IF(LEFT(G235,2)="槽钢",VLOOKUP(MID(F235,1,6),'数据库'!$G$2:$I$31,3,FALSE)*D235*10^(-3),0)+IF(LEFT(G235,3)="工字钢",VLOOKUP(LEFT(F235,5),'数据库'!$J$2:$L$35,3,FALSE)*D235*10^(-3),0)+IF(LEFT(G235,3)="C型钢",VLOOKUP(LEFT(F235,14),'数据库'!$M$2:$O$30,3,FALSE)*D235*10^(-3),0)+IF(LEFT(G235,3)="H型钢",VLOOKUP(LEFT(F235,16),'数据库'!$P$2:$R$66,3,FALSE)*D235*10^(-3),0)+IF(LEFT(G235,4)="花纹钢板",VLOOKUP(LEFT(G235,7),'数据库'!$S$2:$T$11,2,FALSE)*MID(F235,5,FIND("*",F235,2)-5)*D235*10^(-6),0))*E235</f>
        <v>0</v>
      </c>
      <c r="I235" s="70">
        <f>(IF(LEFT(G235,2)="钢板",MID(F235,2,FIND("*",F235)-2)*D235*10^(-6)*2,0)+IF(LEFT(G235,2)="钢管",PI()*MID(F235,2,FIND("*",F235)-2)*D235*10^(-6),0)+IF(LEFT(G235,2)="钢筋",PI()*MID(F235,2,3)*D235*10^(-6),0)+IF(LEFT(G235,4)="等边角钢",VLOOKUP(LEFT(F235,7),'数据库'!$A$2:$C$83,2,FALSE)*D235*10^(-3),0)+IF(LEFT(G235,5)="不等边角钢",VLOOKUP(LEFT(F235,11),'数据库'!$D$2:$F$66,2,FALSE)*D235*10^(-3),0)+IF(LEFT(G235,2)="槽钢",VLOOKUP(LEFT(F235,7),'数据库'!$G$2:$I$31,2,FALSE)*D235*10^(-3),0)+IF(LEFT(G235,3)="工字钢",VLOOKUP(LEFT(F235,5),'数据库'!$J$2:$L$35,2,FALSE)*D235*10^(-3))+IF(LEFT(G235,3)="C型钢",VLOOKUP(LEFT(F235,14),'数据库'!$M$2:$O$30,2,FALSE)*D235*10^(-3))+IF(LEFT(G235,3)="H型钢",VLOOKUP(LEFT(F235,16),'数据库'!$P$2:$R$66,2,FALSE)*D235*10^(-3))+IF(LEFT(G235,4)="花纹钢板",MID(F235,5,FIND("*",F235)-5)*D235*10^(-6)*2,0))*E235</f>
        <v>0</v>
      </c>
    </row>
    <row r="236" spans="6:9" ht="15.75">
      <c r="F236" s="68">
        <f t="shared" si="36"/>
      </c>
      <c r="G236" s="69">
        <f t="shared" si="37"/>
      </c>
      <c r="H236" s="70">
        <f>(IF(LEFT(G236,2)="钢板",MID(F236,2,FIND("*",F236)-2)*D236*MID(F236,FIND("*",F236)+1,2)*10^(-9)*7850,0)+IF(LEFT(G236,2)="钢管",PI()*((MID(F236,2,FIND("*",F236,2)-2)/2)^2-(MID(F236,2,FIND("*",F236,2)-2)/2-MID(F236,FIND("*",F236,2)+1,4))^2)*D236*10^(-9)*7850,0)+IF(LEFT(G236,2)="钢筋",ROUND(PI()*(MID(F236,2,3)/2)^2*7850*10^(-6),3)*10^(-3)*D236,0)+IF(LEFT(G236,4)="等边角钢",VLOOKUP(MID(F236,1,7),'数据库'!$A$2:$C$83,3,FALSE)*D236*10^(-3),0)+IF(LEFT(G236,5)="不等边角钢",VLOOKUP(MID(F236,1,11),'数据库'!$D$2:$F$64,3,FALSE)*D236*10^(-3),0)+IF(LEFT(G236,2)="槽钢",VLOOKUP(MID(F236,1,6),'数据库'!$G$2:$I$31,3,FALSE)*D236*10^(-3),0)+IF(LEFT(G236,3)="工字钢",VLOOKUP(LEFT(F236,5),'数据库'!$J$2:$L$35,3,FALSE)*D236*10^(-3),0)+IF(LEFT(G236,3)="C型钢",VLOOKUP(LEFT(F236,14),'数据库'!$M$2:$O$30,3,FALSE)*D236*10^(-3),0)+IF(LEFT(G236,3)="H型钢",VLOOKUP(LEFT(F236,16),'数据库'!$P$2:$R$66,3,FALSE)*D236*10^(-3),0)+IF(LEFT(G236,4)="花纹钢板",VLOOKUP(LEFT(G236,7),'数据库'!$S$2:$T$11,2,FALSE)*MID(F236,5,FIND("*",F236,2)-5)*D236*10^(-6),0))*E236</f>
        <v>0</v>
      </c>
      <c r="I236" s="70">
        <f>(IF(LEFT(G236,2)="钢板",MID(F236,2,FIND("*",F236)-2)*D236*10^(-6)*2,0)+IF(LEFT(G236,2)="钢管",PI()*MID(F236,2,FIND("*",F236)-2)*D236*10^(-6),0)+IF(LEFT(G236,2)="钢筋",PI()*MID(F236,2,3)*D236*10^(-6),0)+IF(LEFT(G236,4)="等边角钢",VLOOKUP(LEFT(F236,7),'数据库'!$A$2:$C$83,2,FALSE)*D236*10^(-3),0)+IF(LEFT(G236,5)="不等边角钢",VLOOKUP(LEFT(F236,11),'数据库'!$D$2:$F$66,2,FALSE)*D236*10^(-3),0)+IF(LEFT(G236,2)="槽钢",VLOOKUP(LEFT(F236,7),'数据库'!$G$2:$I$31,2,FALSE)*D236*10^(-3),0)+IF(LEFT(G236,3)="工字钢",VLOOKUP(LEFT(F236,5),'数据库'!$J$2:$L$35,2,FALSE)*D236*10^(-3))+IF(LEFT(G236,3)="C型钢",VLOOKUP(LEFT(F236,14),'数据库'!$M$2:$O$30,2,FALSE)*D236*10^(-3))+IF(LEFT(G236,3)="H型钢",VLOOKUP(LEFT(F236,16),'数据库'!$P$2:$R$66,2,FALSE)*D236*10^(-3))+IF(LEFT(G236,4)="花纹钢板",MID(F236,5,FIND("*",F236)-5)*D236*10^(-6)*2,0))*E236</f>
        <v>0</v>
      </c>
    </row>
    <row r="237" spans="6:9" ht="15.75">
      <c r="F237" s="68">
        <f t="shared" si="36"/>
      </c>
      <c r="G237" s="69">
        <f t="shared" si="37"/>
      </c>
      <c r="H237" s="70">
        <f>(IF(LEFT(G237,2)="钢板",MID(F237,2,FIND("*",F237)-2)*D237*MID(F237,FIND("*",F237)+1,2)*10^(-9)*7850,0)+IF(LEFT(G237,2)="钢管",PI()*((MID(F237,2,FIND("*",F237,2)-2)/2)^2-(MID(F237,2,FIND("*",F237,2)-2)/2-MID(F237,FIND("*",F237,2)+1,4))^2)*D237*10^(-9)*7850,0)+IF(LEFT(G237,2)="钢筋",ROUND(PI()*(MID(F237,2,3)/2)^2*7850*10^(-6),3)*10^(-3)*D237,0)+IF(LEFT(G237,4)="等边角钢",VLOOKUP(MID(F237,1,7),'数据库'!$A$2:$C$83,3,FALSE)*D237*10^(-3),0)+IF(LEFT(G237,5)="不等边角钢",VLOOKUP(MID(F237,1,11),'数据库'!$D$2:$F$64,3,FALSE)*D237*10^(-3),0)+IF(LEFT(G237,2)="槽钢",VLOOKUP(MID(F237,1,6),'数据库'!$G$2:$I$31,3,FALSE)*D237*10^(-3),0)+IF(LEFT(G237,3)="工字钢",VLOOKUP(LEFT(F237,5),'数据库'!$J$2:$L$35,3,FALSE)*D237*10^(-3),0)+IF(LEFT(G237,3)="C型钢",VLOOKUP(LEFT(F237,14),'数据库'!$M$2:$O$30,3,FALSE)*D237*10^(-3),0)+IF(LEFT(G237,3)="H型钢",VLOOKUP(LEFT(F237,16),'数据库'!$P$2:$R$66,3,FALSE)*D237*10^(-3),0)+IF(LEFT(G237,4)="花纹钢板",VLOOKUP(LEFT(G237,7),'数据库'!$S$2:$T$11,2,FALSE)*MID(F237,5,FIND("*",F237,2)-5)*D237*10^(-6),0))*E237</f>
        <v>0</v>
      </c>
      <c r="I237" s="70">
        <f>(IF(LEFT(G237,2)="钢板",MID(F237,2,FIND("*",F237)-2)*D237*10^(-6)*2,0)+IF(LEFT(G237,2)="钢管",PI()*MID(F237,2,FIND("*",F237)-2)*D237*10^(-6),0)+IF(LEFT(G237,2)="钢筋",PI()*MID(F237,2,3)*D237*10^(-6),0)+IF(LEFT(G237,4)="等边角钢",VLOOKUP(LEFT(F237,7),'数据库'!$A$2:$C$83,2,FALSE)*D237*10^(-3),0)+IF(LEFT(G237,5)="不等边角钢",VLOOKUP(LEFT(F237,11),'数据库'!$D$2:$F$66,2,FALSE)*D237*10^(-3),0)+IF(LEFT(G237,2)="槽钢",VLOOKUP(LEFT(F237,7),'数据库'!$G$2:$I$31,2,FALSE)*D237*10^(-3),0)+IF(LEFT(G237,3)="工字钢",VLOOKUP(LEFT(F237,5),'数据库'!$J$2:$L$35,2,FALSE)*D237*10^(-3))+IF(LEFT(G237,3)="C型钢",VLOOKUP(LEFT(F237,14),'数据库'!$M$2:$O$30,2,FALSE)*D237*10^(-3))+IF(LEFT(G237,3)="H型钢",VLOOKUP(LEFT(F237,16),'数据库'!$P$2:$R$66,2,FALSE)*D237*10^(-3))+IF(LEFT(G237,4)="花纹钢板",MID(F237,5,FIND("*",F237)-5)*D237*10^(-6)*2,0))*E237</f>
        <v>0</v>
      </c>
    </row>
    <row r="238" spans="6:9" ht="15.75">
      <c r="F238" s="68">
        <f t="shared" si="36"/>
      </c>
      <c r="G238" s="69">
        <f t="shared" si="37"/>
      </c>
      <c r="H238" s="70">
        <f>(IF(LEFT(G238,2)="钢板",MID(F238,2,FIND("*",F238)-2)*D238*MID(F238,FIND("*",F238)+1,2)*10^(-9)*7850,0)+IF(LEFT(G238,2)="钢管",PI()*((MID(F238,2,FIND("*",F238,2)-2)/2)^2-(MID(F238,2,FIND("*",F238,2)-2)/2-MID(F238,FIND("*",F238,2)+1,4))^2)*D238*10^(-9)*7850,0)+IF(LEFT(G238,2)="钢筋",ROUND(PI()*(MID(F238,2,3)/2)^2*7850*10^(-6),3)*10^(-3)*D238,0)+IF(LEFT(G238,4)="等边角钢",VLOOKUP(MID(F238,1,7),'数据库'!$A$2:$C$83,3,FALSE)*D238*10^(-3),0)+IF(LEFT(G238,5)="不等边角钢",VLOOKUP(MID(F238,1,11),'数据库'!$D$2:$F$64,3,FALSE)*D238*10^(-3),0)+IF(LEFT(G238,2)="槽钢",VLOOKUP(MID(F238,1,6),'数据库'!$G$2:$I$31,3,FALSE)*D238*10^(-3),0)+IF(LEFT(G238,3)="工字钢",VLOOKUP(LEFT(F238,5),'数据库'!$J$2:$L$35,3,FALSE)*D238*10^(-3),0)+IF(LEFT(G238,3)="C型钢",VLOOKUP(LEFT(F238,14),'数据库'!$M$2:$O$30,3,FALSE)*D238*10^(-3),0)+IF(LEFT(G238,3)="H型钢",VLOOKUP(LEFT(F238,16),'数据库'!$P$2:$R$66,3,FALSE)*D238*10^(-3),0)+IF(LEFT(G238,4)="花纹钢板",VLOOKUP(LEFT(G238,7),'数据库'!$S$2:$T$11,2,FALSE)*MID(F238,5,FIND("*",F238,2)-5)*D238*10^(-6),0))*E238</f>
        <v>0</v>
      </c>
      <c r="I238" s="70">
        <f>(IF(LEFT(G238,2)="钢板",MID(F238,2,FIND("*",F238)-2)*D238*10^(-6)*2,0)+IF(LEFT(G238,2)="钢管",PI()*MID(F238,2,FIND("*",F238)-2)*D238*10^(-6),0)+IF(LEFT(G238,2)="钢筋",PI()*MID(F238,2,3)*D238*10^(-6),0)+IF(LEFT(G238,4)="等边角钢",VLOOKUP(LEFT(F238,7),'数据库'!$A$2:$C$83,2,FALSE)*D238*10^(-3),0)+IF(LEFT(G238,5)="不等边角钢",VLOOKUP(LEFT(F238,11),'数据库'!$D$2:$F$66,2,FALSE)*D238*10^(-3),0)+IF(LEFT(G238,2)="槽钢",VLOOKUP(LEFT(F238,7),'数据库'!$G$2:$I$31,2,FALSE)*D238*10^(-3),0)+IF(LEFT(G238,3)="工字钢",VLOOKUP(LEFT(F238,5),'数据库'!$J$2:$L$35,2,FALSE)*D238*10^(-3))+IF(LEFT(G238,3)="C型钢",VLOOKUP(LEFT(F238,14),'数据库'!$M$2:$O$30,2,FALSE)*D238*10^(-3))+IF(LEFT(G238,3)="H型钢",VLOOKUP(LEFT(F238,16),'数据库'!$P$2:$R$66,2,FALSE)*D238*10^(-3))+IF(LEFT(G238,4)="花纹钢板",MID(F238,5,FIND("*",F238)-5)*D238*10^(-6)*2,0))*E238</f>
        <v>0</v>
      </c>
    </row>
    <row r="239" spans="6:9" ht="15.75">
      <c r="F239" s="68">
        <f t="shared" si="36"/>
      </c>
      <c r="G239" s="69">
        <f t="shared" si="37"/>
      </c>
      <c r="H239" s="70">
        <f>(IF(LEFT(G239,2)="钢板",MID(F239,2,FIND("*",F239)-2)*D239*MID(F239,FIND("*",F239)+1,2)*10^(-9)*7850,0)+IF(LEFT(G239,2)="钢管",PI()*((MID(F239,2,FIND("*",F239,2)-2)/2)^2-(MID(F239,2,FIND("*",F239,2)-2)/2-MID(F239,FIND("*",F239,2)+1,4))^2)*D239*10^(-9)*7850,0)+IF(LEFT(G239,2)="钢筋",ROUND(PI()*(MID(F239,2,3)/2)^2*7850*10^(-6),3)*10^(-3)*D239,0)+IF(LEFT(G239,4)="等边角钢",VLOOKUP(MID(F239,1,7),'数据库'!$A$2:$C$83,3,FALSE)*D239*10^(-3),0)+IF(LEFT(G239,5)="不等边角钢",VLOOKUP(MID(F239,1,11),'数据库'!$D$2:$F$64,3,FALSE)*D239*10^(-3),0)+IF(LEFT(G239,2)="槽钢",VLOOKUP(MID(F239,1,6),'数据库'!$G$2:$I$31,3,FALSE)*D239*10^(-3),0)+IF(LEFT(G239,3)="工字钢",VLOOKUP(LEFT(F239,5),'数据库'!$J$2:$L$35,3,FALSE)*D239*10^(-3),0)+IF(LEFT(G239,3)="C型钢",VLOOKUP(LEFT(F239,14),'数据库'!$M$2:$O$30,3,FALSE)*D239*10^(-3),0)+IF(LEFT(G239,3)="H型钢",VLOOKUP(LEFT(F239,16),'数据库'!$P$2:$R$66,3,FALSE)*D239*10^(-3),0)+IF(LEFT(G239,4)="花纹钢板",VLOOKUP(LEFT(G239,7),'数据库'!$S$2:$T$11,2,FALSE)*MID(F239,5,FIND("*",F239,2)-5)*D239*10^(-6),0))*E239</f>
        <v>0</v>
      </c>
      <c r="I239" s="70">
        <f>(IF(LEFT(G239,2)="钢板",MID(F239,2,FIND("*",F239)-2)*D239*10^(-6)*2,0)+IF(LEFT(G239,2)="钢管",PI()*MID(F239,2,FIND("*",F239)-2)*D239*10^(-6),0)+IF(LEFT(G239,2)="钢筋",PI()*MID(F239,2,3)*D239*10^(-6),0)+IF(LEFT(G239,4)="等边角钢",VLOOKUP(LEFT(F239,7),'数据库'!$A$2:$C$83,2,FALSE)*D239*10^(-3),0)+IF(LEFT(G239,5)="不等边角钢",VLOOKUP(LEFT(F239,11),'数据库'!$D$2:$F$66,2,FALSE)*D239*10^(-3),0)+IF(LEFT(G239,2)="槽钢",VLOOKUP(LEFT(F239,7),'数据库'!$G$2:$I$31,2,FALSE)*D239*10^(-3),0)+IF(LEFT(G239,3)="工字钢",VLOOKUP(LEFT(F239,5),'数据库'!$J$2:$L$35,2,FALSE)*D239*10^(-3))+IF(LEFT(G239,3)="C型钢",VLOOKUP(LEFT(F239,14),'数据库'!$M$2:$O$30,2,FALSE)*D239*10^(-3))+IF(LEFT(G239,3)="H型钢",VLOOKUP(LEFT(F239,16),'数据库'!$P$2:$R$66,2,FALSE)*D239*10^(-3))+IF(LEFT(G239,4)="花纹钢板",MID(F239,5,FIND("*",F239)-5)*D239*10^(-6)*2,0))*E239</f>
        <v>0</v>
      </c>
    </row>
    <row r="240" spans="6:9" ht="15.75">
      <c r="F240" s="68">
        <f t="shared" si="36"/>
      </c>
      <c r="G240" s="69">
        <f t="shared" si="37"/>
      </c>
      <c r="H240" s="70">
        <f>(IF(LEFT(G240,2)="钢板",MID(F240,2,FIND("*",F240)-2)*D240*MID(F240,FIND("*",F240)+1,2)*10^(-9)*7850,0)+IF(LEFT(G240,2)="钢管",PI()*((MID(F240,2,FIND("*",F240,2)-2)/2)^2-(MID(F240,2,FIND("*",F240,2)-2)/2-MID(F240,FIND("*",F240,2)+1,4))^2)*D240*10^(-9)*7850,0)+IF(LEFT(G240,2)="钢筋",ROUND(PI()*(MID(F240,2,3)/2)^2*7850*10^(-6),3)*10^(-3)*D240,0)+IF(LEFT(G240,4)="等边角钢",VLOOKUP(MID(F240,1,7),'数据库'!$A$2:$C$83,3,FALSE)*D240*10^(-3),0)+IF(LEFT(G240,5)="不等边角钢",VLOOKUP(MID(F240,1,11),'数据库'!$D$2:$F$64,3,FALSE)*D240*10^(-3),0)+IF(LEFT(G240,2)="槽钢",VLOOKUP(MID(F240,1,6),'数据库'!$G$2:$I$31,3,FALSE)*D240*10^(-3),0)+IF(LEFT(G240,3)="工字钢",VLOOKUP(LEFT(F240,5),'数据库'!$J$2:$L$35,3,FALSE)*D240*10^(-3),0)+IF(LEFT(G240,3)="C型钢",VLOOKUP(LEFT(F240,14),'数据库'!$M$2:$O$30,3,FALSE)*D240*10^(-3),0)+IF(LEFT(G240,3)="H型钢",VLOOKUP(LEFT(F240,16),'数据库'!$P$2:$R$66,3,FALSE)*D240*10^(-3),0)+IF(LEFT(G240,4)="花纹钢板",VLOOKUP(LEFT(G240,7),'数据库'!$S$2:$T$11,2,FALSE)*MID(F240,5,FIND("*",F240,2)-5)*D240*10^(-6),0))*E240</f>
        <v>0</v>
      </c>
      <c r="I240" s="70">
        <f>(IF(LEFT(G240,2)="钢板",MID(F240,2,FIND("*",F240)-2)*D240*10^(-6)*2,0)+IF(LEFT(G240,2)="钢管",PI()*MID(F240,2,FIND("*",F240)-2)*D240*10^(-6),0)+IF(LEFT(G240,2)="钢筋",PI()*MID(F240,2,3)*D240*10^(-6),0)+IF(LEFT(G240,4)="等边角钢",VLOOKUP(LEFT(F240,7),'数据库'!$A$2:$C$83,2,FALSE)*D240*10^(-3),0)+IF(LEFT(G240,5)="不等边角钢",VLOOKUP(LEFT(F240,11),'数据库'!$D$2:$F$66,2,FALSE)*D240*10^(-3),0)+IF(LEFT(G240,2)="槽钢",VLOOKUP(LEFT(F240,7),'数据库'!$G$2:$I$31,2,FALSE)*D240*10^(-3),0)+IF(LEFT(G240,3)="工字钢",VLOOKUP(LEFT(F240,5),'数据库'!$J$2:$L$35,2,FALSE)*D240*10^(-3))+IF(LEFT(G240,3)="C型钢",VLOOKUP(LEFT(F240,14),'数据库'!$M$2:$O$30,2,FALSE)*D240*10^(-3))+IF(LEFT(G240,3)="H型钢",VLOOKUP(LEFT(F240,16),'数据库'!$P$2:$R$66,2,FALSE)*D240*10^(-3))+IF(LEFT(G240,4)="花纹钢板",MID(F240,5,FIND("*",F240)-5)*D240*10^(-6)*2,0))*E240</f>
        <v>0</v>
      </c>
    </row>
    <row r="241" spans="6:9" ht="15.75">
      <c r="F241" s="68">
        <f t="shared" si="36"/>
      </c>
      <c r="G241" s="69">
        <f t="shared" si="37"/>
      </c>
      <c r="H241" s="70">
        <f>(IF(LEFT(G241,2)="钢板",MID(F241,2,FIND("*",F241)-2)*D241*MID(F241,FIND("*",F241)+1,2)*10^(-9)*7850,0)+IF(LEFT(G241,2)="钢管",PI()*((MID(F241,2,FIND("*",F241,2)-2)/2)^2-(MID(F241,2,FIND("*",F241,2)-2)/2-MID(F241,FIND("*",F241,2)+1,4))^2)*D241*10^(-9)*7850,0)+IF(LEFT(G241,2)="钢筋",ROUND(PI()*(MID(F241,2,3)/2)^2*7850*10^(-6),3)*10^(-3)*D241,0)+IF(LEFT(G241,4)="等边角钢",VLOOKUP(MID(F241,1,7),'数据库'!$A$2:$C$83,3,FALSE)*D241*10^(-3),0)+IF(LEFT(G241,5)="不等边角钢",VLOOKUP(MID(F241,1,11),'数据库'!$D$2:$F$64,3,FALSE)*D241*10^(-3),0)+IF(LEFT(G241,2)="槽钢",VLOOKUP(MID(F241,1,6),'数据库'!$G$2:$I$31,3,FALSE)*D241*10^(-3),0)+IF(LEFT(G241,3)="工字钢",VLOOKUP(LEFT(F241,5),'数据库'!$J$2:$L$35,3,FALSE)*D241*10^(-3),0)+IF(LEFT(G241,3)="C型钢",VLOOKUP(LEFT(F241,14),'数据库'!$M$2:$O$30,3,FALSE)*D241*10^(-3),0)+IF(LEFT(G241,3)="H型钢",VLOOKUP(LEFT(F241,16),'数据库'!$P$2:$R$66,3,FALSE)*D241*10^(-3),0)+IF(LEFT(G241,4)="花纹钢板",VLOOKUP(LEFT(G241,7),'数据库'!$S$2:$T$11,2,FALSE)*MID(F241,5,FIND("*",F241,2)-5)*D241*10^(-6),0))*E241</f>
        <v>0</v>
      </c>
      <c r="I241" s="70">
        <f>(IF(LEFT(G241,2)="钢板",MID(F241,2,FIND("*",F241)-2)*D241*10^(-6)*2,0)+IF(LEFT(G241,2)="钢管",PI()*MID(F241,2,FIND("*",F241)-2)*D241*10^(-6),0)+IF(LEFT(G241,2)="钢筋",PI()*MID(F241,2,3)*D241*10^(-6),0)+IF(LEFT(G241,4)="等边角钢",VLOOKUP(LEFT(F241,7),'数据库'!$A$2:$C$83,2,FALSE)*D241*10^(-3),0)+IF(LEFT(G241,5)="不等边角钢",VLOOKUP(LEFT(F241,11),'数据库'!$D$2:$F$66,2,FALSE)*D241*10^(-3),0)+IF(LEFT(G241,2)="槽钢",VLOOKUP(LEFT(F241,7),'数据库'!$G$2:$I$31,2,FALSE)*D241*10^(-3),0)+IF(LEFT(G241,3)="工字钢",VLOOKUP(LEFT(F241,5),'数据库'!$J$2:$L$35,2,FALSE)*D241*10^(-3))+IF(LEFT(G241,3)="C型钢",VLOOKUP(LEFT(F241,14),'数据库'!$M$2:$O$30,2,FALSE)*D241*10^(-3))+IF(LEFT(G241,3)="H型钢",VLOOKUP(LEFT(F241,16),'数据库'!$P$2:$R$66,2,FALSE)*D241*10^(-3))+IF(LEFT(G241,4)="花纹钢板",MID(F241,5,FIND("*",F241)-5)*D241*10^(-6)*2,0))*E241</f>
        <v>0</v>
      </c>
    </row>
    <row r="242" spans="6:9" ht="15.75">
      <c r="F242" s="68">
        <f t="shared" si="36"/>
      </c>
      <c r="G242" s="69">
        <f t="shared" si="37"/>
      </c>
      <c r="H242" s="70">
        <f>(IF(LEFT(G242,2)="钢板",MID(F242,2,FIND("*",F242)-2)*D242*MID(F242,FIND("*",F242)+1,2)*10^(-9)*7850,0)+IF(LEFT(G242,2)="钢管",PI()*((MID(F242,2,FIND("*",F242,2)-2)/2)^2-(MID(F242,2,FIND("*",F242,2)-2)/2-MID(F242,FIND("*",F242,2)+1,4))^2)*D242*10^(-9)*7850,0)+IF(LEFT(G242,2)="钢筋",ROUND(PI()*(MID(F242,2,3)/2)^2*7850*10^(-6),3)*10^(-3)*D242,0)+IF(LEFT(G242,4)="等边角钢",VLOOKUP(MID(F242,1,7),'数据库'!$A$2:$C$83,3,FALSE)*D242*10^(-3),0)+IF(LEFT(G242,5)="不等边角钢",VLOOKUP(MID(F242,1,11),'数据库'!$D$2:$F$64,3,FALSE)*D242*10^(-3),0)+IF(LEFT(G242,2)="槽钢",VLOOKUP(MID(F242,1,6),'数据库'!$G$2:$I$31,3,FALSE)*D242*10^(-3),0)+IF(LEFT(G242,3)="工字钢",VLOOKUP(LEFT(F242,5),'数据库'!$J$2:$L$35,3,FALSE)*D242*10^(-3),0)+IF(LEFT(G242,3)="C型钢",VLOOKUP(LEFT(F242,14),'数据库'!$M$2:$O$30,3,FALSE)*D242*10^(-3),0)+IF(LEFT(G242,3)="H型钢",VLOOKUP(LEFT(F242,16),'数据库'!$P$2:$R$66,3,FALSE)*D242*10^(-3),0)+IF(LEFT(G242,4)="花纹钢板",VLOOKUP(LEFT(G242,7),'数据库'!$S$2:$T$11,2,FALSE)*MID(F242,5,FIND("*",F242,2)-5)*D242*10^(-6),0))*E242</f>
        <v>0</v>
      </c>
      <c r="I242" s="70">
        <f>(IF(LEFT(G242,2)="钢板",MID(F242,2,FIND("*",F242)-2)*D242*10^(-6)*2,0)+IF(LEFT(G242,2)="钢管",PI()*MID(F242,2,FIND("*",F242)-2)*D242*10^(-6),0)+IF(LEFT(G242,2)="钢筋",PI()*MID(F242,2,3)*D242*10^(-6),0)+IF(LEFT(G242,4)="等边角钢",VLOOKUP(LEFT(F242,7),'数据库'!$A$2:$C$83,2,FALSE)*D242*10^(-3),0)+IF(LEFT(G242,5)="不等边角钢",VLOOKUP(LEFT(F242,11),'数据库'!$D$2:$F$66,2,FALSE)*D242*10^(-3),0)+IF(LEFT(G242,2)="槽钢",VLOOKUP(LEFT(F242,7),'数据库'!$G$2:$I$31,2,FALSE)*D242*10^(-3),0)+IF(LEFT(G242,3)="工字钢",VLOOKUP(LEFT(F242,5),'数据库'!$J$2:$L$35,2,FALSE)*D242*10^(-3))+IF(LEFT(G242,3)="C型钢",VLOOKUP(LEFT(F242,14),'数据库'!$M$2:$O$30,2,FALSE)*D242*10^(-3))+IF(LEFT(G242,3)="H型钢",VLOOKUP(LEFT(F242,16),'数据库'!$P$2:$R$66,2,FALSE)*D242*10^(-3))+IF(LEFT(G242,4)="花纹钢板",MID(F242,5,FIND("*",F242)-5)*D242*10^(-6)*2,0))*E242</f>
        <v>0</v>
      </c>
    </row>
    <row r="243" spans="6:9" ht="15.75">
      <c r="F243" s="68">
        <f t="shared" si="36"/>
      </c>
      <c r="G243" s="69">
        <f t="shared" si="37"/>
      </c>
      <c r="H243" s="70">
        <f>(IF(LEFT(G243,2)="钢板",MID(F243,2,FIND("*",F243)-2)*D243*MID(F243,FIND("*",F243)+1,2)*10^(-9)*7850,0)+IF(LEFT(G243,2)="钢管",PI()*((MID(F243,2,FIND("*",F243,2)-2)/2)^2-(MID(F243,2,FIND("*",F243,2)-2)/2-MID(F243,FIND("*",F243,2)+1,4))^2)*D243*10^(-9)*7850,0)+IF(LEFT(G243,2)="钢筋",ROUND(PI()*(MID(F243,2,3)/2)^2*7850*10^(-6),3)*10^(-3)*D243,0)+IF(LEFT(G243,4)="等边角钢",VLOOKUP(MID(F243,1,7),'数据库'!$A$2:$C$83,3,FALSE)*D243*10^(-3),0)+IF(LEFT(G243,5)="不等边角钢",VLOOKUP(MID(F243,1,11),'数据库'!$D$2:$F$64,3,FALSE)*D243*10^(-3),0)+IF(LEFT(G243,2)="槽钢",VLOOKUP(MID(F243,1,6),'数据库'!$G$2:$I$31,3,FALSE)*D243*10^(-3),0)+IF(LEFT(G243,3)="工字钢",VLOOKUP(LEFT(F243,5),'数据库'!$J$2:$L$35,3,FALSE)*D243*10^(-3),0)+IF(LEFT(G243,3)="C型钢",VLOOKUP(LEFT(F243,14),'数据库'!$M$2:$O$30,3,FALSE)*D243*10^(-3),0)+IF(LEFT(G243,3)="H型钢",VLOOKUP(LEFT(F243,16),'数据库'!$P$2:$R$66,3,FALSE)*D243*10^(-3),0)+IF(LEFT(G243,4)="花纹钢板",VLOOKUP(LEFT(G243,7),'数据库'!$S$2:$T$11,2,FALSE)*MID(F243,5,FIND("*",F243,2)-5)*D243*10^(-6),0))*E243</f>
        <v>0</v>
      </c>
      <c r="I243" s="70">
        <f>(IF(LEFT(G243,2)="钢板",MID(F243,2,FIND("*",F243)-2)*D243*10^(-6)*2,0)+IF(LEFT(G243,2)="钢管",PI()*MID(F243,2,FIND("*",F243)-2)*D243*10^(-6),0)+IF(LEFT(G243,2)="钢筋",PI()*MID(F243,2,3)*D243*10^(-6),0)+IF(LEFT(G243,4)="等边角钢",VLOOKUP(LEFT(F243,7),'数据库'!$A$2:$C$83,2,FALSE)*D243*10^(-3),0)+IF(LEFT(G243,5)="不等边角钢",VLOOKUP(LEFT(F243,11),'数据库'!$D$2:$F$66,2,FALSE)*D243*10^(-3),0)+IF(LEFT(G243,2)="槽钢",VLOOKUP(LEFT(F243,7),'数据库'!$G$2:$I$31,2,FALSE)*D243*10^(-3),0)+IF(LEFT(G243,3)="工字钢",VLOOKUP(LEFT(F243,5),'数据库'!$J$2:$L$35,2,FALSE)*D243*10^(-3))+IF(LEFT(G243,3)="C型钢",VLOOKUP(LEFT(F243,14),'数据库'!$M$2:$O$30,2,FALSE)*D243*10^(-3))+IF(LEFT(G243,3)="H型钢",VLOOKUP(LEFT(F243,16),'数据库'!$P$2:$R$66,2,FALSE)*D243*10^(-3))+IF(LEFT(G243,4)="花纹钢板",MID(F243,5,FIND("*",F243)-5)*D243*10^(-6)*2,0))*E243</f>
        <v>0</v>
      </c>
    </row>
    <row r="244" spans="6:9" ht="15.75">
      <c r="F244" s="68">
        <f t="shared" si="36"/>
      </c>
      <c r="G244" s="69">
        <f t="shared" si="37"/>
      </c>
      <c r="H244" s="70">
        <f>(IF(LEFT(G244,2)="钢板",MID(F244,2,FIND("*",F244)-2)*D244*MID(F244,FIND("*",F244)+1,2)*10^(-9)*7850,0)+IF(LEFT(G244,2)="钢管",PI()*((MID(F244,2,FIND("*",F244,2)-2)/2)^2-(MID(F244,2,FIND("*",F244,2)-2)/2-MID(F244,FIND("*",F244,2)+1,4))^2)*D244*10^(-9)*7850,0)+IF(LEFT(G244,2)="钢筋",ROUND(PI()*(MID(F244,2,3)/2)^2*7850*10^(-6),3)*10^(-3)*D244,0)+IF(LEFT(G244,4)="等边角钢",VLOOKUP(MID(F244,1,7),'数据库'!$A$2:$C$83,3,FALSE)*D244*10^(-3),0)+IF(LEFT(G244,5)="不等边角钢",VLOOKUP(MID(F244,1,11),'数据库'!$D$2:$F$64,3,FALSE)*D244*10^(-3),0)+IF(LEFT(G244,2)="槽钢",VLOOKUP(MID(F244,1,6),'数据库'!$G$2:$I$31,3,FALSE)*D244*10^(-3),0)+IF(LEFT(G244,3)="工字钢",VLOOKUP(LEFT(F244,5),'数据库'!$J$2:$L$35,3,FALSE)*D244*10^(-3),0)+IF(LEFT(G244,3)="C型钢",VLOOKUP(LEFT(F244,14),'数据库'!$M$2:$O$30,3,FALSE)*D244*10^(-3),0)+IF(LEFT(G244,3)="H型钢",VLOOKUP(LEFT(F244,16),'数据库'!$P$2:$R$66,3,FALSE)*D244*10^(-3),0)+IF(LEFT(G244,4)="花纹钢板",VLOOKUP(LEFT(G244,7),'数据库'!$S$2:$T$11,2,FALSE)*MID(F244,5,FIND("*",F244,2)-5)*D244*10^(-6),0))*E244</f>
        <v>0</v>
      </c>
      <c r="I244" s="70">
        <f>(IF(LEFT(G244,2)="钢板",MID(F244,2,FIND("*",F244)-2)*D244*10^(-6)*2,0)+IF(LEFT(G244,2)="钢管",PI()*MID(F244,2,FIND("*",F244)-2)*D244*10^(-6),0)+IF(LEFT(G244,2)="钢筋",PI()*MID(F244,2,3)*D244*10^(-6),0)+IF(LEFT(G244,4)="等边角钢",VLOOKUP(LEFT(F244,7),'数据库'!$A$2:$C$83,2,FALSE)*D244*10^(-3),0)+IF(LEFT(G244,5)="不等边角钢",VLOOKUP(LEFT(F244,11),'数据库'!$D$2:$F$66,2,FALSE)*D244*10^(-3),0)+IF(LEFT(G244,2)="槽钢",VLOOKUP(LEFT(F244,7),'数据库'!$G$2:$I$31,2,FALSE)*D244*10^(-3),0)+IF(LEFT(G244,3)="工字钢",VLOOKUP(LEFT(F244,5),'数据库'!$J$2:$L$35,2,FALSE)*D244*10^(-3))+IF(LEFT(G244,3)="C型钢",VLOOKUP(LEFT(F244,14),'数据库'!$M$2:$O$30,2,FALSE)*D244*10^(-3))+IF(LEFT(G244,3)="H型钢",VLOOKUP(LEFT(F244,16),'数据库'!$P$2:$R$66,2,FALSE)*D244*10^(-3))+IF(LEFT(G244,4)="花纹钢板",MID(F244,5,FIND("*",F244)-5)*D244*10^(-6)*2,0))*E244</f>
        <v>0</v>
      </c>
    </row>
    <row r="245" spans="6:9" ht="15.75">
      <c r="F245" s="68">
        <f t="shared" si="36"/>
      </c>
      <c r="G245" s="69">
        <f t="shared" si="37"/>
      </c>
      <c r="H245" s="70">
        <f>(IF(LEFT(G245,2)="钢板",MID(F245,2,FIND("*",F245)-2)*D245*MID(F245,FIND("*",F245)+1,2)*10^(-9)*7850,0)+IF(LEFT(G245,2)="钢管",PI()*((MID(F245,2,FIND("*",F245,2)-2)/2)^2-(MID(F245,2,FIND("*",F245,2)-2)/2-MID(F245,FIND("*",F245,2)+1,4))^2)*D245*10^(-9)*7850,0)+IF(LEFT(G245,2)="钢筋",ROUND(PI()*(MID(F245,2,3)/2)^2*7850*10^(-6),3)*10^(-3)*D245,0)+IF(LEFT(G245,4)="等边角钢",VLOOKUP(MID(F245,1,7),'数据库'!$A$2:$C$83,3,FALSE)*D245*10^(-3),0)+IF(LEFT(G245,5)="不等边角钢",VLOOKUP(MID(F245,1,11),'数据库'!$D$2:$F$64,3,FALSE)*D245*10^(-3),0)+IF(LEFT(G245,2)="槽钢",VLOOKUP(MID(F245,1,6),'数据库'!$G$2:$I$31,3,FALSE)*D245*10^(-3),0)+IF(LEFT(G245,3)="工字钢",VLOOKUP(LEFT(F245,5),'数据库'!$J$2:$L$35,3,FALSE)*D245*10^(-3),0)+IF(LEFT(G245,3)="C型钢",VLOOKUP(LEFT(F245,14),'数据库'!$M$2:$O$30,3,FALSE)*D245*10^(-3),0)+IF(LEFT(G245,3)="H型钢",VLOOKUP(LEFT(F245,16),'数据库'!$P$2:$R$66,3,FALSE)*D245*10^(-3),0)+IF(LEFT(G245,4)="花纹钢板",VLOOKUP(LEFT(G245,7),'数据库'!$S$2:$T$11,2,FALSE)*MID(F245,5,FIND("*",F245,2)-5)*D245*10^(-6),0))*E245</f>
        <v>0</v>
      </c>
      <c r="I245" s="70">
        <f>(IF(LEFT(G245,2)="钢板",MID(F245,2,FIND("*",F245)-2)*D245*10^(-6)*2,0)+IF(LEFT(G245,2)="钢管",PI()*MID(F245,2,FIND("*",F245)-2)*D245*10^(-6),0)+IF(LEFT(G245,2)="钢筋",PI()*MID(F245,2,3)*D245*10^(-6),0)+IF(LEFT(G245,4)="等边角钢",VLOOKUP(LEFT(F245,7),'数据库'!$A$2:$C$83,2,FALSE)*D245*10^(-3),0)+IF(LEFT(G245,5)="不等边角钢",VLOOKUP(LEFT(F245,11),'数据库'!$D$2:$F$66,2,FALSE)*D245*10^(-3),0)+IF(LEFT(G245,2)="槽钢",VLOOKUP(LEFT(F245,7),'数据库'!$G$2:$I$31,2,FALSE)*D245*10^(-3),0)+IF(LEFT(G245,3)="工字钢",VLOOKUP(LEFT(F245,5),'数据库'!$J$2:$L$35,2,FALSE)*D245*10^(-3))+IF(LEFT(G245,3)="C型钢",VLOOKUP(LEFT(F245,14),'数据库'!$M$2:$O$30,2,FALSE)*D245*10^(-3))+IF(LEFT(G245,3)="H型钢",VLOOKUP(LEFT(F245,16),'数据库'!$P$2:$R$66,2,FALSE)*D245*10^(-3))+IF(LEFT(G245,4)="花纹钢板",MID(F245,5,FIND("*",F245)-5)*D245*10^(-6)*2,0))*E245</f>
        <v>0</v>
      </c>
    </row>
    <row r="246" spans="6:9" ht="15.75">
      <c r="F246" s="68">
        <f t="shared" si="36"/>
      </c>
      <c r="G246" s="69">
        <f t="shared" si="37"/>
      </c>
      <c r="H246" s="70">
        <f>(IF(LEFT(G246,2)="钢板",MID(F246,2,FIND("*",F246)-2)*D246*MID(F246,FIND("*",F246)+1,2)*10^(-9)*7850,0)+IF(LEFT(G246,2)="钢管",PI()*((MID(F246,2,FIND("*",F246,2)-2)/2)^2-(MID(F246,2,FIND("*",F246,2)-2)/2-MID(F246,FIND("*",F246,2)+1,4))^2)*D246*10^(-9)*7850,0)+IF(LEFT(G246,2)="钢筋",ROUND(PI()*(MID(F246,2,3)/2)^2*7850*10^(-6),3)*10^(-3)*D246,0)+IF(LEFT(G246,4)="等边角钢",VLOOKUP(MID(F246,1,7),'数据库'!$A$2:$C$83,3,FALSE)*D246*10^(-3),0)+IF(LEFT(G246,5)="不等边角钢",VLOOKUP(MID(F246,1,11),'数据库'!$D$2:$F$64,3,FALSE)*D246*10^(-3),0)+IF(LEFT(G246,2)="槽钢",VLOOKUP(MID(F246,1,6),'数据库'!$G$2:$I$31,3,FALSE)*D246*10^(-3),0)+IF(LEFT(G246,3)="工字钢",VLOOKUP(LEFT(F246,5),'数据库'!$J$2:$L$35,3,FALSE)*D246*10^(-3),0)+IF(LEFT(G246,3)="C型钢",VLOOKUP(LEFT(F246,14),'数据库'!$M$2:$O$30,3,FALSE)*D246*10^(-3),0)+IF(LEFT(G246,3)="H型钢",VLOOKUP(LEFT(F246,16),'数据库'!$P$2:$R$66,3,FALSE)*D246*10^(-3),0)+IF(LEFT(G246,4)="花纹钢板",VLOOKUP(LEFT(G246,7),'数据库'!$S$2:$T$11,2,FALSE)*MID(F246,5,FIND("*",F246,2)-5)*D246*10^(-6),0))*E246</f>
        <v>0</v>
      </c>
      <c r="I246" s="70">
        <f>(IF(LEFT(G246,2)="钢板",MID(F246,2,FIND("*",F246)-2)*D246*10^(-6)*2,0)+IF(LEFT(G246,2)="钢管",PI()*MID(F246,2,FIND("*",F246)-2)*D246*10^(-6),0)+IF(LEFT(G246,2)="钢筋",PI()*MID(F246,2,3)*D246*10^(-6),0)+IF(LEFT(G246,4)="等边角钢",VLOOKUP(LEFT(F246,7),'数据库'!$A$2:$C$83,2,FALSE)*D246*10^(-3),0)+IF(LEFT(G246,5)="不等边角钢",VLOOKUP(LEFT(F246,11),'数据库'!$D$2:$F$66,2,FALSE)*D246*10^(-3),0)+IF(LEFT(G246,2)="槽钢",VLOOKUP(LEFT(F246,7),'数据库'!$G$2:$I$31,2,FALSE)*D246*10^(-3),0)+IF(LEFT(G246,3)="工字钢",VLOOKUP(LEFT(F246,5),'数据库'!$J$2:$L$35,2,FALSE)*D246*10^(-3))+IF(LEFT(G246,3)="C型钢",VLOOKUP(LEFT(F246,14),'数据库'!$M$2:$O$30,2,FALSE)*D246*10^(-3))+IF(LEFT(G246,3)="H型钢",VLOOKUP(LEFT(F246,16),'数据库'!$P$2:$R$66,2,FALSE)*D246*10^(-3))+IF(LEFT(G246,4)="花纹钢板",MID(F246,5,FIND("*",F246)-5)*D246*10^(-6)*2,0))*E246</f>
        <v>0</v>
      </c>
    </row>
    <row r="247" spans="6:9" ht="15.75">
      <c r="F247" s="68">
        <f t="shared" si="36"/>
      </c>
      <c r="G247" s="69">
        <f>IF(LEFT(F247,1)="—","钢板"&amp;MID(F247,FIND("*",F247,1)+1,2),)&amp;IF(LEFT(F247,1)="∠",IF(LEN(F247)&gt;7,"不等边角钢","等边角钢"),)&amp;IF(LEFT(F247,1)="φ",IF(LEN(F247)&gt;4,"钢管","钢筋"),)&amp;IF(LEFT(F247,1)="［","槽钢",)&amp;IF(LEFT(F247,1)="Ⅰ","工字钢",)&amp;IF(LEFT(F247,1)="C","C型钢",)&amp;IF(LEFT(F247,1)="H","H型钢",)&amp;IF(LEFT(F247,1)="花","花纹钢板"&amp;MID(F247,FIND("*",F247,1)+1,3),)</f>
      </c>
      <c r="H247" s="70">
        <f>(IF(LEFT(G247,2)="钢板",MID(F247,2,FIND("*",F247)-2)*D247*MID(F247,FIND("*",F247)+1,2)*10^(-9)*7850,0)+IF(LEFT(G247,2)="钢管",PI()*((MID(F247,2,FIND("*",F247,2)-2)/2)^2-(MID(F247,2,FIND("*",F247,2)-2)/2-MID(F247,FIND("*",F247,2)+1,4))^2)*D247*10^(-9)*7850,0)+IF(LEFT(G247,2)="钢筋",ROUND(PI()*(MID(F247,2,3)/2)^2*7850*10^(-6),3)*10^(-3)*D247,0)+IF(LEFT(G247,4)="等边角钢",VLOOKUP(MID(F247,1,7),'数据库'!$A$2:$C$83,3,FALSE)*D247*10^(-3),0)+IF(LEFT(G247,5)="不等边角钢",VLOOKUP(MID(F247,1,11),'数据库'!$D$2:$F$64,3,FALSE)*D247*10^(-3),0)+IF(LEFT(G247,2)="槽钢",VLOOKUP(MID(F247,1,6),'数据库'!$G$2:$I$31,3,FALSE)*D247*10^(-3),0)+IF(LEFT(G247,3)="工字钢",VLOOKUP(LEFT(F247,5),'数据库'!$J$2:$L$35,3,FALSE)*D247*10^(-3),0)+IF(LEFT(G247,3)="C型钢",VLOOKUP(LEFT(F247,14),'数据库'!$M$2:$O$30,3,FALSE)*D247*10^(-3),0)+IF(LEFT(G247,3)="H型钢",VLOOKUP(LEFT(F247,16),'数据库'!$P$2:$R$66,3,FALSE)*D247*10^(-3),0)+IF(LEFT(G247,4)="花纹钢板",VLOOKUP(LEFT(G247,7),'数据库'!$S$2:$T$11,2,FALSE)*MID(F247,5,FIND("*",F247,2)-5)*D247*10^(-6),0))*E247</f>
        <v>0</v>
      </c>
      <c r="I247" s="70">
        <f>(IF(LEFT(G247,2)="钢板",MID(F247,2,FIND("*",F247)-2)*D247*10^(-6)*2,0)+IF(LEFT(G247,2)="钢管",PI()*MID(F247,2,FIND("*",F247)-2)*D247*10^(-6),0)+IF(LEFT(G247,2)="钢筋",PI()*MID(F247,2,3)*D247*10^(-6),0)+IF(LEFT(G247,4)="等边角钢",VLOOKUP(LEFT(F247,7),'数据库'!$A$2:$C$83,2,FALSE)*D247*10^(-3),0)+IF(LEFT(G247,5)="不等边角钢",VLOOKUP(LEFT(F247,11),'数据库'!$D$2:$F$66,2,FALSE)*D247*10^(-3),0)+IF(LEFT(G247,2)="槽钢",VLOOKUP(LEFT(F247,7),'数据库'!$G$2:$I$31,2,FALSE)*D247*10^(-3),0)+IF(LEFT(G247,3)="工字钢",VLOOKUP(LEFT(F247,5),'数据库'!$J$2:$L$35,2,FALSE)*D247*10^(-3))+IF(LEFT(G247,3)="C型钢",VLOOKUP(LEFT(F247,14),'数据库'!$M$2:$O$30,2,FALSE)*D247*10^(-3))+IF(LEFT(G247,3)="H型钢",VLOOKUP(LEFT(F247,16),'数据库'!$P$2:$R$66,2,FALSE)*D247*10^(-3))+IF(LEFT(G247,4)="花纹钢板",MID(F247,5,FIND("*",F247)-5)*D247*10^(-6)*2,0))*E247</f>
        <v>0</v>
      </c>
    </row>
    <row r="248" spans="6:9" ht="15.75">
      <c r="F248" s="68">
        <f t="shared" si="36"/>
      </c>
      <c r="G248" s="69">
        <f>IF(LEFT(F248,1)="—","钢板"&amp;MID(F248,FIND("*",F248,1)+1,2),)&amp;IF(LEFT(F248,1)="∠",IF(LEN(F248)&gt;7,"不等边角钢","等边角钢"),)&amp;IF(LEFT(F248,1)="φ",IF(LEN(F248)&gt;4,"钢管","钢筋"),)&amp;IF(LEFT(F248,1)="［","槽钢",)&amp;IF(LEFT(F248,1)="Ⅰ","工字钢",)&amp;IF(LEFT(F248,1)="C","C型钢",)&amp;IF(LEFT(F248,1)="H","H型钢",)&amp;IF(LEFT(F248,1)="花","花纹钢板"&amp;MID(F248,FIND("*",F248,1)+1,3),)</f>
      </c>
      <c r="H248" s="70">
        <f>(IF(LEFT(G248,2)="钢板",MID(F248,2,FIND("*",F248)-2)*D248*MID(F248,FIND("*",F248)+1,2)*10^(-9)*7850,0)+IF(LEFT(G248,2)="钢管",PI()*((MID(F248,2,FIND("*",F248,2)-2)/2)^2-(MID(F248,2,FIND("*",F248,2)-2)/2-MID(F248,FIND("*",F248,2)+1,4))^2)*D248*10^(-9)*7850,0)+IF(LEFT(G248,2)="钢筋",ROUND(PI()*(MID(F248,2,3)/2)^2*7850*10^(-6),3)*10^(-3)*D248,0)+IF(LEFT(G248,4)="等边角钢",VLOOKUP(MID(F248,1,7),'数据库'!$A$2:$C$83,3,FALSE)*D248*10^(-3),0)+IF(LEFT(G248,5)="不等边角钢",VLOOKUP(MID(F248,1,11),'数据库'!$D$2:$F$64,3,FALSE)*D248*10^(-3),0)+IF(LEFT(G248,2)="槽钢",VLOOKUP(MID(F248,1,6),'数据库'!$G$2:$I$31,3,FALSE)*D248*10^(-3),0)+IF(LEFT(G248,3)="工字钢",VLOOKUP(LEFT(F248,5),'数据库'!$J$2:$L$35,3,FALSE)*D248*10^(-3),0)+IF(LEFT(G248,3)="C型钢",VLOOKUP(LEFT(F248,14),'数据库'!$M$2:$O$30,3,FALSE)*D248*10^(-3),0)+IF(LEFT(G248,3)="H型钢",VLOOKUP(LEFT(F248,16),'数据库'!$P$2:$R$66,3,FALSE)*D248*10^(-3),0)+IF(LEFT(G248,4)="花纹钢板",VLOOKUP(LEFT(G248,7),'数据库'!$S$2:$T$11,2,FALSE)*MID(F248,5,FIND("*",F248,2)-5)*D248*10^(-6),0))*E248</f>
        <v>0</v>
      </c>
      <c r="I248" s="70">
        <f>(IF(LEFT(G248,2)="钢板",MID(F248,2,FIND("*",F248)-2)*D248*10^(-6)*2,0)+IF(LEFT(G248,2)="钢管",PI()*MID(F248,2,FIND("*",F248)-2)*D248*10^(-6),0)+IF(LEFT(G248,2)="钢筋",PI()*MID(F248,2,3)*D248*10^(-6),0)+IF(LEFT(G248,4)="等边角钢",VLOOKUP(LEFT(F248,7),'数据库'!$A$2:$C$83,2,FALSE)*D248*10^(-3),0)+IF(LEFT(G248,5)="不等边角钢",VLOOKUP(LEFT(F248,11),'数据库'!$D$2:$F$66,2,FALSE)*D248*10^(-3),0)+IF(LEFT(G248,2)="槽钢",VLOOKUP(LEFT(F248,7),'数据库'!$G$2:$I$31,2,FALSE)*D248*10^(-3),0)+IF(LEFT(G248,3)="工字钢",VLOOKUP(LEFT(F248,5),'数据库'!$J$2:$L$35,2,FALSE)*D248*10^(-3))+IF(LEFT(G248,3)="C型钢",VLOOKUP(LEFT(F248,14),'数据库'!$M$2:$O$30,2,FALSE)*D248*10^(-3))+IF(LEFT(G248,3)="H型钢",VLOOKUP(LEFT(F248,16),'数据库'!$P$2:$R$66,2,FALSE)*D248*10^(-3))+IF(LEFT(G248,4)="花纹钢板",MID(F248,5,FIND("*",F248)-5)*D248*10^(-6)*2,0))*E248</f>
        <v>0</v>
      </c>
    </row>
    <row r="249" spans="6:9" ht="15.75">
      <c r="F249" s="68">
        <f t="shared" si="36"/>
      </c>
      <c r="G249" s="69">
        <f>IF(LEFT(F249,1)="—","钢板"&amp;MID(F249,FIND("*",F249,1)+1,2),)&amp;IF(LEFT(F249,1)="∠",IF(LEN(F249)&gt;7,"不等边角钢","等边角钢"),)&amp;IF(LEFT(F249,1)="φ",IF(LEN(F249)&gt;4,"钢管","钢筋"),)&amp;IF(LEFT(F249,1)="［","槽钢",)&amp;IF(LEFT(F249,1)="Ⅰ","工字钢",)&amp;IF(LEFT(F249,1)="C","C型钢",)&amp;IF(LEFT(F249,1)="H","H型钢",)&amp;IF(LEFT(F249,1)="花","花纹钢板"&amp;MID(F249,FIND("*",F249,1)+1,3),)</f>
      </c>
      <c r="H249" s="70">
        <f>(IF(LEFT(G249,2)="钢板",MID(F249,2,FIND("*",F249)-2)*D249*MID(F249,FIND("*",F249)+1,2)*10^(-9)*7850,0)+IF(LEFT(G249,2)="钢管",PI()*((MID(F249,2,FIND("*",F249,2)-2)/2)^2-(MID(F249,2,FIND("*",F249,2)-2)/2-MID(F249,FIND("*",F249,2)+1,4))^2)*D249*10^(-9)*7850,0)+IF(LEFT(G249,2)="钢筋",ROUND(PI()*(MID(F249,2,3)/2)^2*7850*10^(-6),3)*10^(-3)*D249,0)+IF(LEFT(G249,4)="等边角钢",VLOOKUP(MID(F249,1,7),'数据库'!$A$2:$C$83,3,FALSE)*D249*10^(-3),0)+IF(LEFT(G249,5)="不等边角钢",VLOOKUP(MID(F249,1,11),'数据库'!$D$2:$F$64,3,FALSE)*D249*10^(-3),0)+IF(LEFT(G249,2)="槽钢",VLOOKUP(MID(F249,1,6),'数据库'!$G$2:$I$31,3,FALSE)*D249*10^(-3),0)+IF(LEFT(G249,3)="工字钢",VLOOKUP(LEFT(F249,5),'数据库'!$J$2:$L$35,3,FALSE)*D249*10^(-3),0)+IF(LEFT(G249,3)="C型钢",VLOOKUP(LEFT(F249,14),'数据库'!$M$2:$O$30,3,FALSE)*D249*10^(-3),0)+IF(LEFT(G249,3)="H型钢",VLOOKUP(LEFT(F249,16),'数据库'!$P$2:$R$66,3,FALSE)*D249*10^(-3),0)+IF(LEFT(G249,4)="花纹钢板",VLOOKUP(LEFT(G249,7),'数据库'!$S$2:$T$11,2,FALSE)*MID(F249,5,FIND("*",F249,2)-5)*D249*10^(-6),0))*E249</f>
        <v>0</v>
      </c>
      <c r="I249" s="70">
        <f>(IF(LEFT(G249,2)="钢板",MID(F249,2,FIND("*",F249)-2)*D249*10^(-6)*2,0)+IF(LEFT(G249,2)="钢管",PI()*MID(F249,2,FIND("*",F249)-2)*D249*10^(-6),0)+IF(LEFT(G249,2)="钢筋",PI()*MID(F249,2,3)*D249*10^(-6),0)+IF(LEFT(G249,4)="等边角钢",VLOOKUP(LEFT(F249,7),'数据库'!$A$2:$C$83,2,FALSE)*D249*10^(-3),0)+IF(LEFT(G249,5)="不等边角钢",VLOOKUP(LEFT(F249,11),'数据库'!$D$2:$F$66,2,FALSE)*D249*10^(-3),0)+IF(LEFT(G249,2)="槽钢",VLOOKUP(LEFT(F249,7),'数据库'!$G$2:$I$31,2,FALSE)*D249*10^(-3),0)+IF(LEFT(G249,3)="工字钢",VLOOKUP(LEFT(F249,5),'数据库'!$J$2:$L$35,2,FALSE)*D249*10^(-3))+IF(LEFT(G249,3)="C型钢",VLOOKUP(LEFT(F249,14),'数据库'!$M$2:$O$30,2,FALSE)*D249*10^(-3))+IF(LEFT(G249,3)="H型钢",VLOOKUP(LEFT(F249,16),'数据库'!$P$2:$R$66,2,FALSE)*D249*10^(-3))+IF(LEFT(G249,4)="花纹钢板",MID(F249,5,FIND("*",F249)-5)*D249*10^(-6)*2,0))*E249</f>
        <v>0</v>
      </c>
    </row>
    <row r="250" spans="6:9" ht="15.75">
      <c r="F250" s="68">
        <f t="shared" si="36"/>
      </c>
      <c r="G250" s="69">
        <f>IF(LEFT(F250,1)="—","钢板"&amp;MID(F250,FIND("*",F250,1)+1,2),)&amp;IF(LEFT(F250,1)="∠",IF(LEN(F250)&gt;7,"不等边角钢","等边角钢"),)&amp;IF(LEFT(F250,1)="φ",IF(LEN(F250)&gt;4,"钢管","钢筋"),)&amp;IF(LEFT(F250,1)="［","槽钢",)&amp;IF(LEFT(F250,1)="Ⅰ","工字钢",)&amp;IF(LEFT(F250,1)="C","C型钢",)&amp;IF(LEFT(F250,1)="H","H型钢",)&amp;IF(LEFT(F250,1)="花","花纹钢板"&amp;MID(F250,FIND("*",F250,1)+1,3),)</f>
      </c>
      <c r="H250" s="70">
        <f>(IF(LEFT(G250,2)="钢板",MID(F250,2,FIND("*",F250)-2)*D250*MID(F250,FIND("*",F250)+1,2)*10^(-9)*7850,0)+IF(LEFT(G250,2)="钢管",PI()*((MID(F250,2,FIND("*",F250,2)-2)/2)^2-(MID(F250,2,FIND("*",F250,2)-2)/2-MID(F250,FIND("*",F250,2)+1,4))^2)*D250*10^(-9)*7850,0)+IF(LEFT(G250,2)="钢筋",ROUND(PI()*(MID(F250,2,3)/2)^2*7850*10^(-6),3)*10^(-3)*D250,0)+IF(LEFT(G250,4)="等边角钢",VLOOKUP(MID(F250,1,7),'数据库'!$A$2:$C$83,3,FALSE)*D250*10^(-3),0)+IF(LEFT(G250,5)="不等边角钢",VLOOKUP(MID(F250,1,11),'数据库'!$D$2:$F$64,3,FALSE)*D250*10^(-3),0)+IF(LEFT(G250,2)="槽钢",VLOOKUP(MID(F250,1,6),'数据库'!$G$2:$I$31,3,FALSE)*D250*10^(-3),0)+IF(LEFT(G250,3)="工字钢",VLOOKUP(LEFT(F250,5),'数据库'!$J$2:$L$35,3,FALSE)*D250*10^(-3),0)+IF(LEFT(G250,3)="C型钢",VLOOKUP(LEFT(F250,14),'数据库'!$M$2:$O$30,3,FALSE)*D250*10^(-3),0)+IF(LEFT(G250,3)="H型钢",VLOOKUP(LEFT(F250,16),'数据库'!$P$2:$R$66,3,FALSE)*D250*10^(-3),0)+IF(LEFT(G250,4)="花纹钢板",VLOOKUP(LEFT(G250,7),'数据库'!$S$2:$T$11,2,FALSE)*MID(F250,5,FIND("*",F250,2)-5)*D250*10^(-6),0))*E250</f>
        <v>0</v>
      </c>
      <c r="I250" s="70">
        <f>(IF(LEFT(G250,2)="钢板",MID(F250,2,FIND("*",F250)-2)*D250*10^(-6)*2,0)+IF(LEFT(G250,2)="钢管",PI()*MID(F250,2,FIND("*",F250)-2)*D250*10^(-6),0)+IF(LEFT(G250,2)="钢筋",PI()*MID(F250,2,3)*D250*10^(-6),0)+IF(LEFT(G250,4)="等边角钢",VLOOKUP(LEFT(F250,7),'数据库'!$A$2:$C$83,2,FALSE)*D250*10^(-3),0)+IF(LEFT(G250,5)="不等边角钢",VLOOKUP(LEFT(F250,11),'数据库'!$D$2:$F$66,2,FALSE)*D250*10^(-3),0)+IF(LEFT(G250,2)="槽钢",VLOOKUP(LEFT(F250,7),'数据库'!$G$2:$I$31,2,FALSE)*D250*10^(-3),0)+IF(LEFT(G250,3)="工字钢",VLOOKUP(LEFT(F250,5),'数据库'!$J$2:$L$35,2,FALSE)*D250*10^(-3))+IF(LEFT(G250,3)="C型钢",VLOOKUP(LEFT(F250,14),'数据库'!$M$2:$O$30,2,FALSE)*D250*10^(-3))+IF(LEFT(G250,3)="H型钢",VLOOKUP(LEFT(F250,16),'数据库'!$P$2:$R$66,2,FALSE)*D250*10^(-3))+IF(LEFT(G250,4)="花纹钢板",MID(F250,5,FIND("*",F250)-5)*D250*10^(-6)*2,0))*E250</f>
        <v>0</v>
      </c>
    </row>
    <row r="251" spans="6:9" ht="15.75">
      <c r="F251" s="68">
        <f t="shared" si="36"/>
      </c>
      <c r="G251" s="69">
        <f>IF(LEFT(F251,1)="—","钢板"&amp;MID(F251,FIND("*",F251,1)+1,2),)&amp;IF(LEFT(F251,1)="∠",IF(LEN(F251)&gt;7,"不等边角钢","等边角钢"),)&amp;IF(LEFT(F251,1)="φ",IF(LEN(F251)&gt;4,"钢管","钢筋"),)&amp;IF(LEFT(F251,1)="［","槽钢",)&amp;IF(LEFT(F251,1)="Ⅰ","工字钢",)&amp;IF(LEFT(F251,1)="C","C型钢",)&amp;IF(LEFT(F251,1)="H","H型钢",)&amp;IF(LEFT(F251,1)="花","花纹钢板"&amp;MID(F251,FIND("*",F251,1)+1,3),)</f>
      </c>
      <c r="H251" s="70">
        <f>(IF(LEFT(G251,2)="钢板",MID(F251,2,FIND("*",F251)-2)*D251*MID(F251,FIND("*",F251)+1,2)*10^(-9)*7850,0)+IF(LEFT(G251,2)="钢管",PI()*((MID(F251,2,FIND("*",F251,2)-2)/2)^2-(MID(F251,2,FIND("*",F251,2)-2)/2-MID(F251,FIND("*",F251,2)+1,4))^2)*D251*10^(-9)*7850,0)+IF(LEFT(G251,2)="钢筋",ROUND(PI()*(MID(F251,2,3)/2)^2*7850*10^(-6),3)*10^(-3)*D251,0)+IF(LEFT(G251,4)="等边角钢",VLOOKUP(MID(F251,1,7),'数据库'!$A$2:$C$83,3,FALSE)*D251*10^(-3),0)+IF(LEFT(G251,5)="不等边角钢",VLOOKUP(MID(F251,1,11),'数据库'!$D$2:$F$64,3,FALSE)*D251*10^(-3),0)+IF(LEFT(G251,2)="槽钢",VLOOKUP(MID(F251,1,6),'数据库'!$G$2:$I$31,3,FALSE)*D251*10^(-3),0)+IF(LEFT(G251,3)="工字钢",VLOOKUP(LEFT(F251,5),'数据库'!$J$2:$L$35,3,FALSE)*D251*10^(-3),0)+IF(LEFT(G251,3)="C型钢",VLOOKUP(LEFT(F251,14),'数据库'!$M$2:$O$30,3,FALSE)*D251*10^(-3),0)+IF(LEFT(G251,3)="H型钢",VLOOKUP(LEFT(F251,16),'数据库'!$P$2:$R$66,3,FALSE)*D251*10^(-3),0)+IF(LEFT(G251,4)="花纹钢板",VLOOKUP(LEFT(G251,7),'数据库'!$S$2:$T$11,2,FALSE)*MID(F251,5,FIND("*",F251,2)-5)*D251*10^(-6),0))*E251</f>
        <v>0</v>
      </c>
      <c r="I251" s="70">
        <f>(IF(LEFT(G251,2)="钢板",MID(F251,2,FIND("*",F251)-2)*D251*10^(-6)*2,0)+IF(LEFT(G251,2)="钢管",PI()*MID(F251,2,FIND("*",F251)-2)*D251*10^(-6),0)+IF(LEFT(G251,2)="钢筋",PI()*MID(F251,2,3)*D251*10^(-6),0)+IF(LEFT(G251,4)="等边角钢",VLOOKUP(LEFT(F251,7),'数据库'!$A$2:$C$83,2,FALSE)*D251*10^(-3),0)+IF(LEFT(G251,5)="不等边角钢",VLOOKUP(LEFT(F251,11),'数据库'!$D$2:$F$66,2,FALSE)*D251*10^(-3),0)+IF(LEFT(G251,2)="槽钢",VLOOKUP(LEFT(F251,7),'数据库'!$G$2:$I$31,2,FALSE)*D251*10^(-3),0)+IF(LEFT(G251,3)="工字钢",VLOOKUP(LEFT(F251,5),'数据库'!$J$2:$L$35,2,FALSE)*D251*10^(-3))+IF(LEFT(G251,3)="C型钢",VLOOKUP(LEFT(F251,14),'数据库'!$M$2:$O$30,2,FALSE)*D251*10^(-3))+IF(LEFT(G251,3)="H型钢",VLOOKUP(LEFT(F251,16),'数据库'!$P$2:$R$66,2,FALSE)*D251*10^(-3))+IF(LEFT(G251,4)="花纹钢板",MID(F251,5,FIND("*",F251)-5)*D251*10^(-6)*2,0))*E251</f>
        <v>0</v>
      </c>
    </row>
  </sheetData>
  <sheetProtection/>
  <mergeCells count="6">
    <mergeCell ref="A1:M1"/>
    <mergeCell ref="A13:E13"/>
    <mergeCell ref="G13:L13"/>
    <mergeCell ref="N13:S13"/>
    <mergeCell ref="T13:Y13"/>
    <mergeCell ref="A68:A70"/>
  </mergeCells>
  <dataValidations count="1">
    <dataValidation type="list" allowBlank="1" showInputMessage="1" showErrorMessage="1" sqref="O15 B82 B3:B12 B15:B20 B22:B27 B30:B52 B55:B58 B61:B80 B91:B101 O3:O12">
      <formula1>"—,φ,∠,Ⅰ,［,Ⅰ,C,HW,HM,HN,花纹钢板"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L19">
      <selection activeCell="S39" sqref="S39"/>
    </sheetView>
  </sheetViews>
  <sheetFormatPr defaultColWidth="9.00390625" defaultRowHeight="14.25"/>
  <cols>
    <col min="1" max="1" width="7.125" style="1" customWidth="1"/>
    <col min="2" max="3" width="6.25390625" style="0" customWidth="1"/>
    <col min="4" max="4" width="10.00390625" style="1" customWidth="1"/>
    <col min="5" max="5" width="6.125" style="0" customWidth="1"/>
    <col min="6" max="6" width="7.375" style="0" customWidth="1"/>
    <col min="7" max="7" width="6.125" style="0" customWidth="1"/>
    <col min="8" max="8" width="6.375" style="0" customWidth="1"/>
    <col min="9" max="9" width="6.00390625" style="0" customWidth="1"/>
    <col min="10" max="10" width="5.25390625" style="0" customWidth="1"/>
    <col min="11" max="11" width="6.125" style="0" customWidth="1"/>
    <col min="12" max="12" width="6.25390625" style="0" customWidth="1"/>
    <col min="13" max="13" width="12.625" style="0" customWidth="1"/>
    <col min="14" max="14" width="6.00390625" style="0" customWidth="1"/>
    <col min="15" max="15" width="6.25390625" style="0" customWidth="1"/>
    <col min="16" max="16" width="14.25390625" style="0" customWidth="1"/>
    <col min="17" max="17" width="6.875" style="0" customWidth="1"/>
    <col min="18" max="18" width="5.75390625" style="0" customWidth="1"/>
    <col min="19" max="19" width="12.50390625" style="0" customWidth="1"/>
    <col min="20" max="20" width="8.00390625" style="0" customWidth="1"/>
    <col min="21" max="21" width="12.00390625" style="0" customWidth="1"/>
  </cols>
  <sheetData>
    <row r="1" spans="1:22" ht="14.25">
      <c r="A1" s="126" t="s">
        <v>80</v>
      </c>
      <c r="B1" s="127"/>
      <c r="C1" s="128"/>
      <c r="D1" s="126" t="s">
        <v>81</v>
      </c>
      <c r="E1" s="127"/>
      <c r="F1" s="128"/>
      <c r="G1" s="126" t="s">
        <v>82</v>
      </c>
      <c r="H1" s="127"/>
      <c r="I1" s="128"/>
      <c r="J1" s="126" t="s">
        <v>83</v>
      </c>
      <c r="K1" s="127"/>
      <c r="L1" s="128"/>
      <c r="M1" s="129" t="s">
        <v>84</v>
      </c>
      <c r="N1" s="130"/>
      <c r="O1" s="131"/>
      <c r="P1" s="126" t="s">
        <v>85</v>
      </c>
      <c r="Q1" s="127"/>
      <c r="R1" s="127"/>
      <c r="S1" s="126" t="s">
        <v>30</v>
      </c>
      <c r="T1" s="127"/>
      <c r="U1" s="126" t="s">
        <v>86</v>
      </c>
      <c r="V1" s="127"/>
    </row>
    <row r="2" spans="1:24" ht="14.25">
      <c r="A2" s="2" t="s">
        <v>87</v>
      </c>
      <c r="B2" s="3">
        <v>0.078</v>
      </c>
      <c r="C2" s="4">
        <v>0.8886172525</v>
      </c>
      <c r="D2" s="5" t="s">
        <v>88</v>
      </c>
      <c r="E2" s="3">
        <v>0.08</v>
      </c>
      <c r="F2" s="6">
        <v>0.9121672525</v>
      </c>
      <c r="G2" s="7" t="s">
        <v>89</v>
      </c>
      <c r="H2" s="8">
        <v>0.2258</v>
      </c>
      <c r="I2" s="19">
        <v>5.438</v>
      </c>
      <c r="J2" s="20" t="s">
        <v>90</v>
      </c>
      <c r="K2" s="8">
        <v>0.4273</v>
      </c>
      <c r="L2" s="19">
        <v>11.261</v>
      </c>
      <c r="M2" s="21" t="s">
        <v>91</v>
      </c>
      <c r="N2" s="22">
        <v>0.368</v>
      </c>
      <c r="O2" s="23">
        <v>2.72</v>
      </c>
      <c r="P2" s="21" t="s">
        <v>92</v>
      </c>
      <c r="Q2" s="22">
        <v>0.5708</v>
      </c>
      <c r="R2" s="38">
        <v>17.2</v>
      </c>
      <c r="S2" s="39" t="s">
        <v>93</v>
      </c>
      <c r="T2" s="40">
        <v>21.3</v>
      </c>
      <c r="U2" s="41" t="s">
        <v>94</v>
      </c>
      <c r="V2" s="42">
        <v>0.75</v>
      </c>
      <c r="W2">
        <f>(0.02*0.02-0.0176*0.0176)*7850</f>
        <v>0.708384</v>
      </c>
      <c r="X2">
        <f aca="true" t="shared" si="0" ref="X2:X12">V2-W2</f>
        <v>0.041615999999999986</v>
      </c>
    </row>
    <row r="3" spans="1:24" ht="14.25">
      <c r="A3" s="9" t="s">
        <v>95</v>
      </c>
      <c r="B3" s="10">
        <v>0.077</v>
      </c>
      <c r="C3" s="11">
        <v>1.1450467480555555</v>
      </c>
      <c r="D3" s="12" t="s">
        <v>96</v>
      </c>
      <c r="E3" s="10">
        <v>0.079</v>
      </c>
      <c r="F3" s="13">
        <v>1.1764467480555554</v>
      </c>
      <c r="G3" s="14" t="s">
        <v>97</v>
      </c>
      <c r="H3" s="15">
        <v>0.2622</v>
      </c>
      <c r="I3" s="24">
        <v>6.634</v>
      </c>
      <c r="J3" s="25" t="s">
        <v>98</v>
      </c>
      <c r="K3" s="15">
        <v>0.4993</v>
      </c>
      <c r="L3" s="24">
        <v>14.223</v>
      </c>
      <c r="M3" s="26" t="s">
        <v>99</v>
      </c>
      <c r="N3" s="27">
        <v>0.445</v>
      </c>
      <c r="O3" s="28">
        <v>4.11</v>
      </c>
      <c r="P3" s="26" t="s">
        <v>100</v>
      </c>
      <c r="Q3" s="27">
        <v>0.7198</v>
      </c>
      <c r="R3" s="43">
        <v>23.8</v>
      </c>
      <c r="S3" s="44" t="s">
        <v>101</v>
      </c>
      <c r="T3" s="45">
        <v>24.400000000000002</v>
      </c>
      <c r="U3" s="46" t="s">
        <v>102</v>
      </c>
      <c r="V3" s="47">
        <v>0.9400000000000001</v>
      </c>
      <c r="W3">
        <f>(0.025*0.025-0.0226*0.0226)*7850</f>
        <v>0.8967840000000012</v>
      </c>
      <c r="X3">
        <f t="shared" si="0"/>
        <v>0.04321599999999881</v>
      </c>
    </row>
    <row r="4" spans="1:24" ht="14.25">
      <c r="A4" s="9" t="s">
        <v>103</v>
      </c>
      <c r="B4" s="10">
        <v>0.098</v>
      </c>
      <c r="C4" s="11">
        <v>1.1241172524999998</v>
      </c>
      <c r="D4" s="12" t="s">
        <v>104</v>
      </c>
      <c r="E4" s="10">
        <v>0.102</v>
      </c>
      <c r="F4" s="13">
        <v>1.1712172524999998</v>
      </c>
      <c r="G4" s="14" t="s">
        <v>105</v>
      </c>
      <c r="H4" s="15">
        <v>0.3068</v>
      </c>
      <c r="I4" s="24">
        <v>8.045</v>
      </c>
      <c r="J4" s="29" t="s">
        <v>106</v>
      </c>
      <c r="K4" s="15">
        <v>0.5472</v>
      </c>
      <c r="L4" s="24">
        <v>16.89</v>
      </c>
      <c r="M4" s="26" t="s">
        <v>107</v>
      </c>
      <c r="N4" s="27">
        <v>0.505</v>
      </c>
      <c r="O4" s="28">
        <v>5.98</v>
      </c>
      <c r="P4" s="26" t="s">
        <v>108</v>
      </c>
      <c r="Q4" s="27">
        <v>0.8637</v>
      </c>
      <c r="R4" s="43">
        <v>31.900000000000002</v>
      </c>
      <c r="S4" s="44" t="s">
        <v>109</v>
      </c>
      <c r="T4" s="45">
        <v>28.400000000000002</v>
      </c>
      <c r="U4" s="46" t="s">
        <v>110</v>
      </c>
      <c r="V4" s="47">
        <v>2.89</v>
      </c>
      <c r="W4">
        <f>(0.04*0.04-0.036*0.036)*7850</f>
        <v>2.386400000000002</v>
      </c>
      <c r="X4">
        <f t="shared" si="0"/>
        <v>0.5035999999999983</v>
      </c>
    </row>
    <row r="5" spans="1:24" ht="14.25">
      <c r="A5" s="9" t="s">
        <v>111</v>
      </c>
      <c r="B5" s="10">
        <v>0.097</v>
      </c>
      <c r="C5" s="11">
        <v>1.4590467480555556</v>
      </c>
      <c r="D5" s="12" t="s">
        <v>112</v>
      </c>
      <c r="E5" s="10">
        <v>0.101</v>
      </c>
      <c r="F5" s="13">
        <v>1.5218467480555555</v>
      </c>
      <c r="G5" s="14" t="s">
        <v>113</v>
      </c>
      <c r="H5" s="15">
        <v>0.3648</v>
      </c>
      <c r="I5" s="24">
        <v>10.007</v>
      </c>
      <c r="J5" s="29" t="s">
        <v>114</v>
      </c>
      <c r="K5" s="15">
        <v>0.6143</v>
      </c>
      <c r="L5" s="24">
        <v>20.513</v>
      </c>
      <c r="M5" s="26" t="s">
        <v>115</v>
      </c>
      <c r="N5" s="27">
        <v>0.502</v>
      </c>
      <c r="O5" s="28">
        <v>5.57</v>
      </c>
      <c r="P5" s="26" t="s">
        <v>116</v>
      </c>
      <c r="Q5" s="27">
        <v>1.0127</v>
      </c>
      <c r="R5" s="43">
        <v>40.3</v>
      </c>
      <c r="S5" s="44" t="s">
        <v>117</v>
      </c>
      <c r="T5" s="45">
        <v>33.4</v>
      </c>
      <c r="U5" s="46" t="s">
        <v>118</v>
      </c>
      <c r="V5" s="47">
        <v>3.02</v>
      </c>
      <c r="W5">
        <f>(0.04*0.04-0.035*0.035)*7850</f>
        <v>2.943749999999999</v>
      </c>
      <c r="X5">
        <f t="shared" si="0"/>
        <v>0.07625000000000082</v>
      </c>
    </row>
    <row r="6" spans="1:24" ht="14.25">
      <c r="A6" s="9" t="s">
        <v>119</v>
      </c>
      <c r="B6" s="10">
        <v>0.117</v>
      </c>
      <c r="C6" s="11">
        <v>1.3730941325</v>
      </c>
      <c r="D6" s="12" t="s">
        <v>120</v>
      </c>
      <c r="E6" s="10">
        <v>0.127</v>
      </c>
      <c r="F6" s="13">
        <v>1.4836845399999998</v>
      </c>
      <c r="G6" s="14" t="s">
        <v>121</v>
      </c>
      <c r="H6" s="15">
        <v>0.435</v>
      </c>
      <c r="I6" s="24">
        <v>12.318</v>
      </c>
      <c r="J6" s="29" t="s">
        <v>122</v>
      </c>
      <c r="K6" s="15">
        <v>0.6743</v>
      </c>
      <c r="L6" s="24">
        <v>24.143</v>
      </c>
      <c r="M6" s="26" t="s">
        <v>123</v>
      </c>
      <c r="N6" s="27">
        <v>0.542</v>
      </c>
      <c r="O6" s="28">
        <v>6.01</v>
      </c>
      <c r="P6" s="26" t="s">
        <v>124</v>
      </c>
      <c r="Q6" s="27">
        <v>1.1565</v>
      </c>
      <c r="R6" s="43">
        <v>50.5</v>
      </c>
      <c r="S6" s="44" t="s">
        <v>125</v>
      </c>
      <c r="T6" s="45">
        <v>36.4</v>
      </c>
      <c r="U6" s="46" t="s">
        <v>126</v>
      </c>
      <c r="V6" s="47">
        <v>4.68</v>
      </c>
      <c r="W6">
        <f>(0.04*0.04-0.032*0.032)*7850</f>
        <v>4.521600000000001</v>
      </c>
      <c r="X6">
        <f t="shared" si="0"/>
        <v>0.15839999999999854</v>
      </c>
    </row>
    <row r="7" spans="1:24" ht="14.25">
      <c r="A7" s="9" t="s">
        <v>127</v>
      </c>
      <c r="B7" s="10">
        <v>0.117</v>
      </c>
      <c r="C7" s="11">
        <v>1.786</v>
      </c>
      <c r="D7" s="12" t="s">
        <v>128</v>
      </c>
      <c r="E7" s="10">
        <v>0.127</v>
      </c>
      <c r="F7" s="13">
        <v>1.9363640355555554</v>
      </c>
      <c r="G7" s="14" t="s">
        <v>129</v>
      </c>
      <c r="H7" s="15">
        <v>0.4806</v>
      </c>
      <c r="I7" s="24">
        <v>14.535</v>
      </c>
      <c r="J7" s="30" t="s">
        <v>130</v>
      </c>
      <c r="K7" s="15">
        <v>0.7343</v>
      </c>
      <c r="L7" s="24">
        <v>27.929</v>
      </c>
      <c r="M7" s="26" t="s">
        <v>131</v>
      </c>
      <c r="N7" s="27">
        <v>0.548</v>
      </c>
      <c r="O7" s="28">
        <v>4.14</v>
      </c>
      <c r="P7" s="26" t="s">
        <v>132</v>
      </c>
      <c r="Q7" s="27">
        <v>1.1645</v>
      </c>
      <c r="R7" s="43">
        <v>56.7</v>
      </c>
      <c r="S7" s="44" t="s">
        <v>133</v>
      </c>
      <c r="T7" s="45">
        <v>40.5</v>
      </c>
      <c r="U7" s="46" t="s">
        <v>134</v>
      </c>
      <c r="V7" s="47">
        <v>3.81</v>
      </c>
      <c r="X7">
        <f t="shared" si="0"/>
        <v>3.81</v>
      </c>
    </row>
    <row r="8" spans="1:24" ht="14.25">
      <c r="A8" s="9" t="s">
        <v>135</v>
      </c>
      <c r="B8" s="10">
        <v>0.141</v>
      </c>
      <c r="C8" s="11">
        <v>1.6556941324999999</v>
      </c>
      <c r="D8" s="12" t="s">
        <v>136</v>
      </c>
      <c r="E8" s="10">
        <v>0.143</v>
      </c>
      <c r="F8" s="13">
        <v>1.6872460299999998</v>
      </c>
      <c r="G8" s="14" t="s">
        <v>137</v>
      </c>
      <c r="H8" s="15">
        <v>0.4846</v>
      </c>
      <c r="I8" s="24">
        <v>16.733</v>
      </c>
      <c r="J8" s="30" t="s">
        <v>138</v>
      </c>
      <c r="K8" s="15">
        <v>0.7381</v>
      </c>
      <c r="L8" s="24">
        <v>31.069</v>
      </c>
      <c r="M8" s="26" t="s">
        <v>139</v>
      </c>
      <c r="N8" s="27">
        <v>0.5468</v>
      </c>
      <c r="O8" s="28">
        <v>4.52</v>
      </c>
      <c r="P8" s="26" t="s">
        <v>140</v>
      </c>
      <c r="Q8" s="27">
        <v>1.4545</v>
      </c>
      <c r="R8" s="43">
        <v>72.4</v>
      </c>
      <c r="S8" s="44" t="s">
        <v>141</v>
      </c>
      <c r="T8" s="45">
        <v>44.300000000000004</v>
      </c>
      <c r="U8" s="46" t="s">
        <v>142</v>
      </c>
      <c r="V8" s="47">
        <v>4.44</v>
      </c>
      <c r="X8">
        <f t="shared" si="0"/>
        <v>4.44</v>
      </c>
    </row>
    <row r="9" spans="1:24" ht="14.25">
      <c r="A9" s="9" t="s">
        <v>143</v>
      </c>
      <c r="B9" s="10">
        <v>0.141</v>
      </c>
      <c r="C9" s="11">
        <v>2.1633236280555552</v>
      </c>
      <c r="D9" s="12" t="s">
        <v>144</v>
      </c>
      <c r="E9" s="10">
        <v>0.143</v>
      </c>
      <c r="F9" s="13">
        <v>2.2027255255555556</v>
      </c>
      <c r="G9" s="14" t="s">
        <v>145</v>
      </c>
      <c r="H9" s="15">
        <v>0.5383</v>
      </c>
      <c r="I9" s="24">
        <v>17.24</v>
      </c>
      <c r="J9" s="30" t="s">
        <v>146</v>
      </c>
      <c r="K9" s="15">
        <v>0.8084</v>
      </c>
      <c r="L9" s="24">
        <v>33.07</v>
      </c>
      <c r="M9" s="26" t="s">
        <v>147</v>
      </c>
      <c r="N9" s="27">
        <v>0.545</v>
      </c>
      <c r="O9" s="28">
        <v>5.09</v>
      </c>
      <c r="P9" s="26" t="s">
        <v>148</v>
      </c>
      <c r="Q9" s="27">
        <v>1.4645</v>
      </c>
      <c r="R9" s="43">
        <v>82.2</v>
      </c>
      <c r="S9" s="44" t="s">
        <v>149</v>
      </c>
      <c r="T9" s="48">
        <v>50.1</v>
      </c>
      <c r="U9" s="46" t="s">
        <v>150</v>
      </c>
      <c r="V9" s="47">
        <v>5.74</v>
      </c>
      <c r="X9">
        <f t="shared" si="0"/>
        <v>5.74</v>
      </c>
    </row>
    <row r="10" spans="1:24" ht="14.25">
      <c r="A10" s="9" t="s">
        <v>151</v>
      </c>
      <c r="B10" s="10">
        <v>0.141</v>
      </c>
      <c r="C10" s="11">
        <v>2.654</v>
      </c>
      <c r="D10" s="12" t="s">
        <v>152</v>
      </c>
      <c r="E10" s="10">
        <v>0.161</v>
      </c>
      <c r="F10" s="13">
        <v>1.9080402324999999</v>
      </c>
      <c r="G10" s="14" t="s">
        <v>153</v>
      </c>
      <c r="H10" s="15">
        <v>0.5423</v>
      </c>
      <c r="I10" s="24">
        <v>19.752</v>
      </c>
      <c r="J10" s="30" t="s">
        <v>154</v>
      </c>
      <c r="K10" s="15">
        <v>0.8123</v>
      </c>
      <c r="L10" s="24">
        <v>36.524</v>
      </c>
      <c r="M10" s="26" t="s">
        <v>155</v>
      </c>
      <c r="N10" s="27">
        <v>0.542</v>
      </c>
      <c r="O10" s="28">
        <v>6.48</v>
      </c>
      <c r="P10" s="26" t="s">
        <v>156</v>
      </c>
      <c r="Q10" s="27">
        <v>1.7377</v>
      </c>
      <c r="R10" s="43">
        <v>85</v>
      </c>
      <c r="S10" s="44" t="s">
        <v>157</v>
      </c>
      <c r="T10" s="45">
        <v>52.6</v>
      </c>
      <c r="U10" s="46" t="s">
        <v>158</v>
      </c>
      <c r="V10" s="47">
        <v>3.02</v>
      </c>
      <c r="X10">
        <f t="shared" si="0"/>
        <v>3.02</v>
      </c>
    </row>
    <row r="11" spans="1:24" ht="14.25">
      <c r="A11" s="9" t="s">
        <v>159</v>
      </c>
      <c r="B11" s="10">
        <v>0.157</v>
      </c>
      <c r="C11" s="11">
        <v>1.8520960299999998</v>
      </c>
      <c r="D11" s="12" t="s">
        <v>160</v>
      </c>
      <c r="E11" s="10">
        <v>0.16</v>
      </c>
      <c r="F11" s="13">
        <v>2.4941697280555553</v>
      </c>
      <c r="G11" s="14" t="s">
        <v>161</v>
      </c>
      <c r="H11" s="15">
        <v>0.5959</v>
      </c>
      <c r="I11" s="24">
        <v>20.174</v>
      </c>
      <c r="J11" s="30" t="s">
        <v>162</v>
      </c>
      <c r="K11" s="15">
        <v>0.8885</v>
      </c>
      <c r="L11" s="24">
        <v>38.105</v>
      </c>
      <c r="M11" s="26" t="s">
        <v>163</v>
      </c>
      <c r="N11" s="27">
        <v>0.628</v>
      </c>
      <c r="O11" s="28">
        <v>4.76</v>
      </c>
      <c r="P11" s="26" t="s">
        <v>164</v>
      </c>
      <c r="Q11" s="27">
        <v>1.7457</v>
      </c>
      <c r="R11" s="43">
        <v>94.5</v>
      </c>
      <c r="S11" s="49" t="s">
        <v>165</v>
      </c>
      <c r="T11" s="50">
        <v>56.4</v>
      </c>
      <c r="U11" s="46" t="s">
        <v>166</v>
      </c>
      <c r="V11" s="47">
        <v>3.6</v>
      </c>
      <c r="X11">
        <f t="shared" si="0"/>
        <v>3.6</v>
      </c>
    </row>
    <row r="12" spans="1:24" ht="14.25">
      <c r="A12" s="9" t="s">
        <v>167</v>
      </c>
      <c r="B12" s="10">
        <v>0.157</v>
      </c>
      <c r="C12" s="11">
        <v>2.422</v>
      </c>
      <c r="D12" s="12" t="s">
        <v>168</v>
      </c>
      <c r="E12" s="10">
        <v>0.181</v>
      </c>
      <c r="F12" s="13">
        <v>2.15322674</v>
      </c>
      <c r="G12" s="14" t="s">
        <v>169</v>
      </c>
      <c r="H12" s="15">
        <v>0.5999</v>
      </c>
      <c r="I12" s="24">
        <v>23</v>
      </c>
      <c r="J12" s="30" t="s">
        <v>170</v>
      </c>
      <c r="K12" s="15">
        <v>0.8923</v>
      </c>
      <c r="L12" s="24">
        <v>42.03</v>
      </c>
      <c r="M12" s="26" t="s">
        <v>171</v>
      </c>
      <c r="N12" s="27">
        <v>0.6267999999999999</v>
      </c>
      <c r="O12" s="28">
        <v>5.21</v>
      </c>
      <c r="P12" s="26" t="s">
        <v>172</v>
      </c>
      <c r="Q12" s="27">
        <v>1.7557</v>
      </c>
      <c r="R12" s="51">
        <v>106</v>
      </c>
      <c r="U12" s="46" t="s">
        <v>173</v>
      </c>
      <c r="V12" s="47">
        <v>2.2</v>
      </c>
      <c r="W12">
        <f>(0.05*0.032-0.046*0.028)*7850</f>
        <v>2.4492</v>
      </c>
      <c r="X12">
        <f t="shared" si="0"/>
        <v>-0.24919999999999964</v>
      </c>
    </row>
    <row r="13" spans="1:22" ht="14.25">
      <c r="A13" s="9" t="s">
        <v>174</v>
      </c>
      <c r="B13" s="10">
        <v>0.156</v>
      </c>
      <c r="C13" s="11">
        <v>2.976</v>
      </c>
      <c r="D13" s="12" t="s">
        <v>175</v>
      </c>
      <c r="E13" s="10">
        <v>0.18</v>
      </c>
      <c r="F13" s="13">
        <v>2.8178562355555554</v>
      </c>
      <c r="G13" s="14" t="s">
        <v>176</v>
      </c>
      <c r="H13" s="15">
        <v>0.6545</v>
      </c>
      <c r="I13" s="24">
        <v>22.637</v>
      </c>
      <c r="J13" s="30" t="s">
        <v>177</v>
      </c>
      <c r="K13" s="15">
        <v>0.9684</v>
      </c>
      <c r="L13" s="24">
        <v>43.492</v>
      </c>
      <c r="M13" s="26" t="s">
        <v>178</v>
      </c>
      <c r="N13" s="27">
        <v>0.625</v>
      </c>
      <c r="O13" s="28">
        <v>5.87</v>
      </c>
      <c r="P13" s="26" t="s">
        <v>179</v>
      </c>
      <c r="Q13" s="27">
        <v>2.0257</v>
      </c>
      <c r="R13" s="51">
        <v>115</v>
      </c>
      <c r="U13" s="46" t="s">
        <v>180</v>
      </c>
      <c r="V13" s="47">
        <v>3.3200000000000003</v>
      </c>
    </row>
    <row r="14" spans="1:22" ht="14.25">
      <c r="A14" s="9" t="s">
        <v>181</v>
      </c>
      <c r="B14" s="10">
        <v>0.177</v>
      </c>
      <c r="C14" s="11">
        <v>2.08759603</v>
      </c>
      <c r="D14" s="12" t="s">
        <v>182</v>
      </c>
      <c r="E14" s="10">
        <v>0.18</v>
      </c>
      <c r="F14" s="13">
        <v>3.4660370155555555</v>
      </c>
      <c r="G14" s="14" t="s">
        <v>183</v>
      </c>
      <c r="H14" s="15">
        <v>0.6585</v>
      </c>
      <c r="I14" s="24">
        <v>25.777</v>
      </c>
      <c r="J14" s="30" t="s">
        <v>184</v>
      </c>
      <c r="K14" s="15">
        <v>0.9722</v>
      </c>
      <c r="L14" s="24">
        <v>47.888</v>
      </c>
      <c r="M14" s="26" t="s">
        <v>185</v>
      </c>
      <c r="N14" s="27">
        <v>0.622</v>
      </c>
      <c r="O14" s="28">
        <v>6.98</v>
      </c>
      <c r="P14" s="26" t="s">
        <v>186</v>
      </c>
      <c r="Q14" s="27">
        <v>2.0417</v>
      </c>
      <c r="R14" s="51">
        <v>137</v>
      </c>
      <c r="U14" s="46" t="s">
        <v>187</v>
      </c>
      <c r="V14" s="47">
        <v>2.8000000000000003</v>
      </c>
    </row>
    <row r="15" spans="1:22" ht="14.25">
      <c r="A15" s="9" t="s">
        <v>188</v>
      </c>
      <c r="B15" s="10">
        <v>0.177</v>
      </c>
      <c r="C15" s="11">
        <v>2.736</v>
      </c>
      <c r="D15" s="12" t="s">
        <v>189</v>
      </c>
      <c r="E15" s="10">
        <v>0.202</v>
      </c>
      <c r="F15" s="13">
        <v>3.185156165555555</v>
      </c>
      <c r="G15" s="14" t="s">
        <v>190</v>
      </c>
      <c r="H15" s="15">
        <v>0.7095</v>
      </c>
      <c r="I15" s="24">
        <v>24.999</v>
      </c>
      <c r="J15" s="30" t="s">
        <v>191</v>
      </c>
      <c r="K15" s="15">
        <v>1.0741</v>
      </c>
      <c r="L15" s="24">
        <v>52.717</v>
      </c>
      <c r="M15" s="26" t="s">
        <v>192</v>
      </c>
      <c r="N15" s="27">
        <v>0.662</v>
      </c>
      <c r="O15" s="28">
        <v>7.42</v>
      </c>
      <c r="P15" s="26" t="s">
        <v>193</v>
      </c>
      <c r="Q15" s="27">
        <v>2.3128</v>
      </c>
      <c r="R15" s="51">
        <v>141</v>
      </c>
      <c r="U15" s="46" t="s">
        <v>194</v>
      </c>
      <c r="V15" s="47">
        <v>3.81</v>
      </c>
    </row>
    <row r="16" spans="1:22" ht="14.25">
      <c r="A16" s="9" t="s">
        <v>195</v>
      </c>
      <c r="B16" s="10">
        <v>0.176</v>
      </c>
      <c r="C16" s="11">
        <v>3.3690063055555552</v>
      </c>
      <c r="D16" s="12" t="s">
        <v>196</v>
      </c>
      <c r="E16" s="10">
        <v>0.202</v>
      </c>
      <c r="F16" s="13">
        <v>3.919686945555555</v>
      </c>
      <c r="G16" s="14" t="s">
        <v>197</v>
      </c>
      <c r="H16" s="15">
        <v>0.7132</v>
      </c>
      <c r="I16" s="24">
        <v>28.453</v>
      </c>
      <c r="J16" s="30" t="s">
        <v>198</v>
      </c>
      <c r="K16" s="15">
        <v>1.0779</v>
      </c>
      <c r="L16" s="24">
        <v>57.741</v>
      </c>
      <c r="M16" s="26" t="s">
        <v>199</v>
      </c>
      <c r="N16" s="27">
        <v>0.708</v>
      </c>
      <c r="O16" s="28">
        <v>5.39</v>
      </c>
      <c r="P16" s="26" t="s">
        <v>200</v>
      </c>
      <c r="Q16" s="27">
        <v>2.3168</v>
      </c>
      <c r="R16" s="51">
        <v>147</v>
      </c>
      <c r="U16" s="46" t="s">
        <v>201</v>
      </c>
      <c r="V16" s="47">
        <v>4.44</v>
      </c>
    </row>
    <row r="17" spans="1:22" ht="14.25">
      <c r="A17" s="9" t="s">
        <v>202</v>
      </c>
      <c r="B17" s="10">
        <v>0.176</v>
      </c>
      <c r="C17" s="11">
        <v>3.9850383699999994</v>
      </c>
      <c r="D17" s="12" t="s">
        <v>203</v>
      </c>
      <c r="E17" s="10">
        <v>0.201</v>
      </c>
      <c r="F17" s="13">
        <v>4.6377690099999995</v>
      </c>
      <c r="G17" s="14" t="s">
        <v>204</v>
      </c>
      <c r="H17" s="15">
        <v>0.7726</v>
      </c>
      <c r="I17" s="24">
        <v>27.41</v>
      </c>
      <c r="J17" s="30" t="s">
        <v>205</v>
      </c>
      <c r="K17" s="15">
        <v>1.0822</v>
      </c>
      <c r="L17" s="24">
        <v>62.765</v>
      </c>
      <c r="M17" s="26" t="s">
        <v>206</v>
      </c>
      <c r="N17" s="27">
        <v>0.7068</v>
      </c>
      <c r="O17" s="28">
        <v>5.9</v>
      </c>
      <c r="P17" s="26" t="s">
        <v>207</v>
      </c>
      <c r="Q17" s="27">
        <v>2.3328</v>
      </c>
      <c r="R17" s="51">
        <v>172</v>
      </c>
      <c r="U17" s="46" t="s">
        <v>208</v>
      </c>
      <c r="V17" s="47">
        <v>5.74</v>
      </c>
    </row>
    <row r="18" spans="1:22" ht="14.25">
      <c r="A18" s="9" t="s">
        <v>209</v>
      </c>
      <c r="B18" s="10">
        <v>0.197</v>
      </c>
      <c r="C18" s="11">
        <v>2.3319402325</v>
      </c>
      <c r="D18" s="12" t="s">
        <v>210</v>
      </c>
      <c r="E18" s="10">
        <v>0.201</v>
      </c>
      <c r="F18" s="13">
        <v>5.339402358888888</v>
      </c>
      <c r="G18" s="14" t="s">
        <v>211</v>
      </c>
      <c r="H18" s="15">
        <v>0.7765</v>
      </c>
      <c r="I18" s="24">
        <v>31.335</v>
      </c>
      <c r="J18" s="30" t="s">
        <v>212</v>
      </c>
      <c r="K18" s="15">
        <v>1.1742</v>
      </c>
      <c r="L18" s="24">
        <v>60.037</v>
      </c>
      <c r="M18" s="26" t="s">
        <v>213</v>
      </c>
      <c r="N18" s="27">
        <v>0.705</v>
      </c>
      <c r="O18" s="28">
        <v>6.66</v>
      </c>
      <c r="P18" s="26" t="s">
        <v>214</v>
      </c>
      <c r="Q18" s="27">
        <v>2.3488</v>
      </c>
      <c r="R18" s="51">
        <v>197</v>
      </c>
      <c r="U18" s="46" t="s">
        <v>215</v>
      </c>
      <c r="V18" s="47">
        <v>4.52</v>
      </c>
    </row>
    <row r="19" spans="1:22" ht="14.25">
      <c r="A19" s="9" t="s">
        <v>216</v>
      </c>
      <c r="B19" s="10">
        <v>0.197</v>
      </c>
      <c r="C19" s="11">
        <v>3.059369728055555</v>
      </c>
      <c r="D19" s="12" t="s">
        <v>217</v>
      </c>
      <c r="E19" s="10">
        <v>0.226</v>
      </c>
      <c r="F19" s="13">
        <v>3.5700000000000003</v>
      </c>
      <c r="G19" s="14" t="s">
        <v>218</v>
      </c>
      <c r="H19" s="15">
        <v>0.7805</v>
      </c>
      <c r="I19" s="24">
        <v>35.26</v>
      </c>
      <c r="J19" s="30" t="s">
        <v>219</v>
      </c>
      <c r="K19" s="15">
        <v>1.178</v>
      </c>
      <c r="L19" s="24">
        <v>65.689</v>
      </c>
      <c r="M19" s="26" t="s">
        <v>220</v>
      </c>
      <c r="N19" s="27">
        <v>0.7020000000000001</v>
      </c>
      <c r="O19" s="28">
        <v>7.92</v>
      </c>
      <c r="P19" s="26" t="s">
        <v>221</v>
      </c>
      <c r="Q19" s="27">
        <v>2.3708</v>
      </c>
      <c r="R19" s="51">
        <v>233</v>
      </c>
      <c r="U19" s="46" t="s">
        <v>222</v>
      </c>
      <c r="V19" s="47">
        <v>5.38</v>
      </c>
    </row>
    <row r="20" spans="1:22" ht="14.25">
      <c r="A20" s="9" t="s">
        <v>223</v>
      </c>
      <c r="B20" s="10">
        <v>0.196</v>
      </c>
      <c r="C20" s="11">
        <v>3.7703505080555555</v>
      </c>
      <c r="D20" s="12" t="s">
        <v>224</v>
      </c>
      <c r="E20" s="10">
        <v>0.225</v>
      </c>
      <c r="F20" s="13">
        <v>4.402900368055555</v>
      </c>
      <c r="G20" s="14" t="s">
        <v>225</v>
      </c>
      <c r="H20" s="15">
        <v>0.8464</v>
      </c>
      <c r="I20" s="24">
        <v>31.427</v>
      </c>
      <c r="J20" s="30" t="s">
        <v>226</v>
      </c>
      <c r="K20" s="15">
        <v>1.1818</v>
      </c>
      <c r="L20" s="24">
        <v>71.341</v>
      </c>
      <c r="M20" s="26" t="s">
        <v>227</v>
      </c>
      <c r="N20" s="27">
        <v>0.748</v>
      </c>
      <c r="O20" s="28">
        <v>5.71</v>
      </c>
      <c r="P20" s="26" t="s">
        <v>228</v>
      </c>
      <c r="Q20" s="27">
        <v>2.4028</v>
      </c>
      <c r="R20" s="51">
        <v>284</v>
      </c>
      <c r="U20" s="46" t="s">
        <v>229</v>
      </c>
      <c r="V20" s="47">
        <v>7.0200000000000005</v>
      </c>
    </row>
    <row r="21" spans="1:22" ht="14.25">
      <c r="A21" s="9" t="s">
        <v>230</v>
      </c>
      <c r="B21" s="10">
        <v>0.196</v>
      </c>
      <c r="C21" s="11">
        <v>4.4648825725</v>
      </c>
      <c r="D21" s="12" t="s">
        <v>231</v>
      </c>
      <c r="E21" s="10">
        <v>0.225</v>
      </c>
      <c r="F21" s="13">
        <v>5.218</v>
      </c>
      <c r="G21" s="14" t="s">
        <v>232</v>
      </c>
      <c r="H21" s="15">
        <v>0.8505</v>
      </c>
      <c r="I21" s="24">
        <v>35.823</v>
      </c>
      <c r="J21" s="30" t="s">
        <v>233</v>
      </c>
      <c r="K21" s="15">
        <v>1.273</v>
      </c>
      <c r="L21" s="24">
        <v>67.598</v>
      </c>
      <c r="M21" s="26" t="s">
        <v>234</v>
      </c>
      <c r="N21" s="27">
        <v>0.7468</v>
      </c>
      <c r="O21" s="28">
        <v>6.25</v>
      </c>
      <c r="P21" s="26" t="s">
        <v>235</v>
      </c>
      <c r="Q21" s="27">
        <v>2.4828</v>
      </c>
      <c r="R21" s="51">
        <v>415</v>
      </c>
      <c r="U21" s="46" t="s">
        <v>236</v>
      </c>
      <c r="V21" s="47">
        <v>7.0200000000000005</v>
      </c>
    </row>
    <row r="22" spans="1:22" ht="14.25">
      <c r="A22" s="9" t="s">
        <v>237</v>
      </c>
      <c r="B22" s="10">
        <v>0.221</v>
      </c>
      <c r="C22" s="11">
        <v>2.6242267399999997</v>
      </c>
      <c r="D22" s="12" t="s">
        <v>238</v>
      </c>
      <c r="E22" s="10">
        <v>0.225</v>
      </c>
      <c r="F22" s="13">
        <v>6.011015781388888</v>
      </c>
      <c r="G22" s="14" t="s">
        <v>239</v>
      </c>
      <c r="H22" s="15">
        <v>0.8543</v>
      </c>
      <c r="I22" s="24">
        <v>40.219</v>
      </c>
      <c r="J22" s="30" t="s">
        <v>240</v>
      </c>
      <c r="K22" s="15">
        <v>1.2782</v>
      </c>
      <c r="L22" s="24">
        <v>73.878</v>
      </c>
      <c r="M22" s="26" t="s">
        <v>241</v>
      </c>
      <c r="N22" s="27">
        <v>0.745</v>
      </c>
      <c r="O22" s="28">
        <v>7.05</v>
      </c>
      <c r="P22" s="26" t="s">
        <v>242</v>
      </c>
      <c r="Q22" s="27">
        <v>2.5928</v>
      </c>
      <c r="R22" s="51">
        <v>605</v>
      </c>
      <c r="U22" s="46" t="s">
        <v>243</v>
      </c>
      <c r="V22" s="47">
        <v>8.22</v>
      </c>
    </row>
    <row r="23" spans="1:22" ht="14.25">
      <c r="A23" s="9" t="s">
        <v>244</v>
      </c>
      <c r="B23" s="10">
        <v>0.22</v>
      </c>
      <c r="C23" s="11">
        <v>3.445856235555555</v>
      </c>
      <c r="D23" s="12" t="s">
        <v>245</v>
      </c>
      <c r="E23" s="10">
        <v>0.245</v>
      </c>
      <c r="F23" s="13">
        <v>4.808456095555555</v>
      </c>
      <c r="G23" s="14" t="s">
        <v>246</v>
      </c>
      <c r="H23" s="15">
        <v>0.9469</v>
      </c>
      <c r="I23" s="24">
        <v>38.083</v>
      </c>
      <c r="J23" s="30" t="s">
        <v>247</v>
      </c>
      <c r="K23" s="15">
        <v>1.2834</v>
      </c>
      <c r="L23" s="24">
        <v>80.158</v>
      </c>
      <c r="M23" s="26" t="s">
        <v>248</v>
      </c>
      <c r="N23" s="27">
        <v>0.742</v>
      </c>
      <c r="O23" s="28">
        <v>8.4</v>
      </c>
      <c r="P23" s="26" t="s">
        <v>249</v>
      </c>
      <c r="Q23" s="27">
        <v>0.6617</v>
      </c>
      <c r="R23" s="51">
        <v>21.400000000000002</v>
      </c>
      <c r="U23" s="46" t="s">
        <v>250</v>
      </c>
      <c r="V23" s="47">
        <v>10.2</v>
      </c>
    </row>
    <row r="24" spans="1:22" ht="14.25">
      <c r="A24" s="9" t="s">
        <v>251</v>
      </c>
      <c r="B24" s="10">
        <v>0.22</v>
      </c>
      <c r="C24" s="11">
        <v>4.251037015555555</v>
      </c>
      <c r="D24" s="12" t="s">
        <v>252</v>
      </c>
      <c r="E24" s="10">
        <v>0.245</v>
      </c>
      <c r="F24" s="13">
        <v>5.699238159999999</v>
      </c>
      <c r="G24" s="14" t="s">
        <v>253</v>
      </c>
      <c r="H24" s="15">
        <v>0.9508</v>
      </c>
      <c r="I24" s="24">
        <v>43.107</v>
      </c>
      <c r="J24" s="30" t="s">
        <v>254</v>
      </c>
      <c r="K24" s="15">
        <v>1.3998</v>
      </c>
      <c r="L24" s="24">
        <v>80.42</v>
      </c>
      <c r="M24" s="26" t="s">
        <v>255</v>
      </c>
      <c r="N24" s="27">
        <v>0.808</v>
      </c>
      <c r="O24" s="28">
        <v>6.18</v>
      </c>
      <c r="P24" s="26" t="s">
        <v>256</v>
      </c>
      <c r="Q24" s="27">
        <v>0.9485</v>
      </c>
      <c r="R24" s="51">
        <v>31.2</v>
      </c>
      <c r="U24" s="46" t="s">
        <v>257</v>
      </c>
      <c r="V24" s="47">
        <v>7.09</v>
      </c>
    </row>
    <row r="25" spans="1:22" ht="14.25">
      <c r="A25" s="9" t="s">
        <v>258</v>
      </c>
      <c r="B25" s="10">
        <v>0.219</v>
      </c>
      <c r="C25" s="11">
        <v>6.567887062222222</v>
      </c>
      <c r="D25" s="12" t="s">
        <v>259</v>
      </c>
      <c r="E25" s="10">
        <v>0.244</v>
      </c>
      <c r="F25" s="13">
        <v>7.431456142222221</v>
      </c>
      <c r="G25" s="14" t="s">
        <v>260</v>
      </c>
      <c r="H25" s="15">
        <v>0.9548</v>
      </c>
      <c r="I25" s="24">
        <v>48.131</v>
      </c>
      <c r="J25" s="30" t="s">
        <v>261</v>
      </c>
      <c r="K25" s="15">
        <v>1.4036</v>
      </c>
      <c r="L25" s="24">
        <v>87.485</v>
      </c>
      <c r="M25" s="26" t="s">
        <v>262</v>
      </c>
      <c r="N25" s="27">
        <v>0.8068</v>
      </c>
      <c r="O25" s="28">
        <v>6.7700000000000005</v>
      </c>
      <c r="P25" s="26" t="s">
        <v>263</v>
      </c>
      <c r="Q25" s="27">
        <v>1.1465</v>
      </c>
      <c r="R25" s="51">
        <v>44.1</v>
      </c>
      <c r="U25" s="46" t="s">
        <v>264</v>
      </c>
      <c r="V25" s="47">
        <v>8.22</v>
      </c>
    </row>
    <row r="26" spans="1:22" ht="14.25">
      <c r="A26" s="9" t="s">
        <v>265</v>
      </c>
      <c r="B26" s="10">
        <v>0.248</v>
      </c>
      <c r="C26" s="11">
        <v>3.907356165555555</v>
      </c>
      <c r="D26" s="12" t="s">
        <v>266</v>
      </c>
      <c r="E26" s="10">
        <v>0.244</v>
      </c>
      <c r="F26" s="13">
        <v>9.097879262222222</v>
      </c>
      <c r="G26" s="14" t="s">
        <v>267</v>
      </c>
      <c r="H26" s="15">
        <v>1.0535</v>
      </c>
      <c r="I26" s="24">
        <v>47.814</v>
      </c>
      <c r="J26" s="30" t="s">
        <v>268</v>
      </c>
      <c r="K26" s="15">
        <v>1.4074</v>
      </c>
      <c r="L26" s="24">
        <v>94.55</v>
      </c>
      <c r="M26" s="26" t="s">
        <v>269</v>
      </c>
      <c r="N26" s="27">
        <v>0.805</v>
      </c>
      <c r="O26" s="28">
        <v>7.640000000000001</v>
      </c>
      <c r="P26" s="26" t="s">
        <v>270</v>
      </c>
      <c r="Q26" s="27">
        <v>1.3377</v>
      </c>
      <c r="R26" s="51">
        <v>57.300000000000004</v>
      </c>
      <c r="U26" s="46" t="s">
        <v>271</v>
      </c>
      <c r="V26" s="47">
        <v>10.25</v>
      </c>
    </row>
    <row r="27" spans="1:22" ht="14.25">
      <c r="A27" s="9" t="s">
        <v>272</v>
      </c>
      <c r="B27" s="10">
        <v>0.248</v>
      </c>
      <c r="C27" s="11">
        <v>4.82243694555556</v>
      </c>
      <c r="D27" s="12" t="s">
        <v>273</v>
      </c>
      <c r="E27" s="10">
        <v>0.255</v>
      </c>
      <c r="F27" s="13">
        <v>5.004706095555555</v>
      </c>
      <c r="G27" s="14" t="s">
        <v>274</v>
      </c>
      <c r="H27" s="15">
        <v>1.0575</v>
      </c>
      <c r="I27" s="24">
        <v>53.466</v>
      </c>
      <c r="J27" s="30" t="s">
        <v>275</v>
      </c>
      <c r="K27" s="15">
        <v>1.5269</v>
      </c>
      <c r="L27" s="24">
        <v>93.654</v>
      </c>
      <c r="M27" s="26" t="s">
        <v>276</v>
      </c>
      <c r="N27" s="27">
        <v>0.802</v>
      </c>
      <c r="O27" s="28">
        <v>8.86</v>
      </c>
      <c r="P27" s="26" t="s">
        <v>277</v>
      </c>
      <c r="Q27" s="27">
        <v>1.6277</v>
      </c>
      <c r="R27" s="51">
        <v>79.7</v>
      </c>
      <c r="U27" s="46" t="s">
        <v>278</v>
      </c>
      <c r="V27" s="47">
        <v>9.96</v>
      </c>
    </row>
    <row r="28" spans="1:22" ht="14.25">
      <c r="A28" s="9" t="s">
        <v>279</v>
      </c>
      <c r="B28" s="10">
        <v>0.247</v>
      </c>
      <c r="C28" s="11">
        <v>5.721069009999999</v>
      </c>
      <c r="D28" s="12" t="s">
        <v>280</v>
      </c>
      <c r="E28" s="10">
        <v>0.255</v>
      </c>
      <c r="F28" s="13">
        <v>5.934738159999999</v>
      </c>
      <c r="G28" s="14" t="s">
        <v>281</v>
      </c>
      <c r="H28" s="15">
        <v>1.0615</v>
      </c>
      <c r="I28" s="24">
        <v>59.118</v>
      </c>
      <c r="J28" s="30" t="s">
        <v>282</v>
      </c>
      <c r="K28" s="15">
        <v>1.5307</v>
      </c>
      <c r="L28" s="24">
        <v>101.504</v>
      </c>
      <c r="M28" s="26" t="s">
        <v>283</v>
      </c>
      <c r="N28" s="27">
        <v>0.868</v>
      </c>
      <c r="O28" s="28">
        <v>6.62</v>
      </c>
      <c r="P28" s="26" t="s">
        <v>284</v>
      </c>
      <c r="Q28" s="27">
        <v>1.9188</v>
      </c>
      <c r="R28" s="51">
        <v>107</v>
      </c>
      <c r="U28" s="46" t="s">
        <v>285</v>
      </c>
      <c r="V28" s="47">
        <v>13.85</v>
      </c>
    </row>
    <row r="29" spans="1:22" ht="14.25">
      <c r="A29" s="9" t="s">
        <v>286</v>
      </c>
      <c r="B29" s="10">
        <v>0.247</v>
      </c>
      <c r="C29" s="11">
        <v>7.468986992222222</v>
      </c>
      <c r="D29" s="12" t="s">
        <v>287</v>
      </c>
      <c r="E29" s="10">
        <v>0.255</v>
      </c>
      <c r="F29" s="13">
        <v>6.848321508888889</v>
      </c>
      <c r="G29" s="14" t="s">
        <v>288</v>
      </c>
      <c r="H29" s="15">
        <v>1.1442</v>
      </c>
      <c r="I29" s="24">
        <v>58.928</v>
      </c>
      <c r="J29" s="30" t="s">
        <v>289</v>
      </c>
      <c r="K29" s="15">
        <v>1.5345</v>
      </c>
      <c r="L29" s="24">
        <v>109.354</v>
      </c>
      <c r="M29" s="26" t="s">
        <v>290</v>
      </c>
      <c r="N29" s="27">
        <v>0.8668</v>
      </c>
      <c r="O29" s="28">
        <v>7.2700000000000005</v>
      </c>
      <c r="P29" s="26" t="s">
        <v>291</v>
      </c>
      <c r="Q29" s="27">
        <v>2.0168</v>
      </c>
      <c r="R29" s="51">
        <v>124</v>
      </c>
      <c r="U29" s="46" t="s">
        <v>292</v>
      </c>
      <c r="V29" s="47">
        <v>5.19</v>
      </c>
    </row>
    <row r="30" spans="1:22" ht="14.25">
      <c r="A30" s="9" t="s">
        <v>293</v>
      </c>
      <c r="B30" s="10">
        <v>0.246</v>
      </c>
      <c r="C30" s="11">
        <v>9.151110112222222</v>
      </c>
      <c r="D30" s="12" t="s">
        <v>294</v>
      </c>
      <c r="E30" s="10">
        <v>0.254</v>
      </c>
      <c r="F30" s="13">
        <v>7.7454561422222215</v>
      </c>
      <c r="G30" s="14" t="s">
        <v>295</v>
      </c>
      <c r="H30" s="15">
        <v>1.148</v>
      </c>
      <c r="I30" s="24">
        <v>65.208</v>
      </c>
      <c r="J30" s="30" t="s">
        <v>296</v>
      </c>
      <c r="K30" s="15">
        <v>1.6739</v>
      </c>
      <c r="L30" s="24">
        <v>106.316</v>
      </c>
      <c r="M30" s="31" t="s">
        <v>297</v>
      </c>
      <c r="N30" s="32">
        <v>0.865</v>
      </c>
      <c r="O30" s="33">
        <v>8.23</v>
      </c>
      <c r="P30" s="26" t="s">
        <v>298</v>
      </c>
      <c r="Q30" s="27">
        <v>2.0939</v>
      </c>
      <c r="R30" s="51">
        <v>115</v>
      </c>
      <c r="U30" s="46" t="s">
        <v>299</v>
      </c>
      <c r="V30" s="47">
        <v>10.47</v>
      </c>
    </row>
    <row r="31" spans="1:22" ht="14.25">
      <c r="A31" s="9" t="s">
        <v>300</v>
      </c>
      <c r="B31" s="10">
        <v>0.275</v>
      </c>
      <c r="C31" s="11">
        <v>4.372225315555555</v>
      </c>
      <c r="D31" s="12" t="s">
        <v>301</v>
      </c>
      <c r="E31" s="10">
        <v>0.287</v>
      </c>
      <c r="F31" s="13">
        <v>5.661344465555556</v>
      </c>
      <c r="G31" s="16" t="s">
        <v>302</v>
      </c>
      <c r="H31" s="17">
        <v>1.152</v>
      </c>
      <c r="I31" s="34">
        <v>71.488</v>
      </c>
      <c r="J31" s="30" t="s">
        <v>303</v>
      </c>
      <c r="K31" s="15">
        <v>1.6777</v>
      </c>
      <c r="L31" s="35">
        <v>115.108</v>
      </c>
      <c r="P31" s="26" t="s">
        <v>304</v>
      </c>
      <c r="Q31" s="27">
        <v>2.1059</v>
      </c>
      <c r="R31" s="51">
        <v>129</v>
      </c>
      <c r="U31" s="46" t="s">
        <v>305</v>
      </c>
      <c r="V31" s="47">
        <v>7.3</v>
      </c>
    </row>
    <row r="32" spans="1:22" ht="14.25">
      <c r="A32" s="9" t="s">
        <v>306</v>
      </c>
      <c r="B32" s="10">
        <v>0.275</v>
      </c>
      <c r="C32" s="11">
        <v>5.397206095555555</v>
      </c>
      <c r="D32" s="12" t="s">
        <v>307</v>
      </c>
      <c r="E32" s="10">
        <v>0.286</v>
      </c>
      <c r="F32" s="11">
        <v>6.716976529999999</v>
      </c>
      <c r="G32" s="18"/>
      <c r="J32" s="30" t="s">
        <v>308</v>
      </c>
      <c r="K32" s="15">
        <v>1.6815</v>
      </c>
      <c r="L32" s="35">
        <v>123.9</v>
      </c>
      <c r="P32" s="26" t="s">
        <v>309</v>
      </c>
      <c r="Q32" s="27">
        <v>2.2919</v>
      </c>
      <c r="R32" s="51">
        <v>137</v>
      </c>
      <c r="U32" s="46" t="s">
        <v>310</v>
      </c>
      <c r="V32" s="47">
        <v>9.16</v>
      </c>
    </row>
    <row r="33" spans="1:22" ht="14.25">
      <c r="A33" s="9" t="s">
        <v>311</v>
      </c>
      <c r="B33" s="10">
        <v>0.275</v>
      </c>
      <c r="C33" s="11">
        <v>6.405738159999999</v>
      </c>
      <c r="D33" s="12" t="s">
        <v>312</v>
      </c>
      <c r="E33" s="10">
        <v>0.286</v>
      </c>
      <c r="F33" s="11">
        <v>7.756159878888888</v>
      </c>
      <c r="G33" s="18"/>
      <c r="J33" s="30" t="s">
        <v>313</v>
      </c>
      <c r="K33" s="15">
        <v>1.8482</v>
      </c>
      <c r="L33" s="35">
        <v>121.407</v>
      </c>
      <c r="P33" s="26" t="s">
        <v>314</v>
      </c>
      <c r="Q33" s="27">
        <v>2.3039</v>
      </c>
      <c r="R33" s="51">
        <v>151</v>
      </c>
      <c r="U33" s="46" t="s">
        <v>315</v>
      </c>
      <c r="V33" s="47">
        <v>11.53</v>
      </c>
    </row>
    <row r="34" spans="1:22" ht="14.25">
      <c r="A34" s="9" t="s">
        <v>316</v>
      </c>
      <c r="B34" s="10">
        <v>0.275</v>
      </c>
      <c r="C34" s="11">
        <v>7.397821508888889</v>
      </c>
      <c r="D34" s="12" t="s">
        <v>317</v>
      </c>
      <c r="E34" s="10">
        <v>0.286</v>
      </c>
      <c r="F34" s="11">
        <v>8.778894512222221</v>
      </c>
      <c r="G34" s="18"/>
      <c r="J34" s="30" t="s">
        <v>318</v>
      </c>
      <c r="K34" s="15">
        <v>1.852</v>
      </c>
      <c r="L34" s="35">
        <v>131.298</v>
      </c>
      <c r="P34" s="26" t="s">
        <v>319</v>
      </c>
      <c r="Q34" s="27">
        <v>2.3199</v>
      </c>
      <c r="R34" s="51">
        <v>175</v>
      </c>
      <c r="U34" s="46" t="s">
        <v>320</v>
      </c>
      <c r="V34" s="47">
        <v>14.41</v>
      </c>
    </row>
    <row r="35" spans="1:22" ht="14.25">
      <c r="A35" s="9" t="s">
        <v>321</v>
      </c>
      <c r="B35" s="10">
        <v>0.274</v>
      </c>
      <c r="C35" s="11">
        <v>8.373456142222222</v>
      </c>
      <c r="D35" s="12" t="s">
        <v>322</v>
      </c>
      <c r="E35" s="10">
        <v>0.32</v>
      </c>
      <c r="F35" s="11">
        <v>7.549684119999999</v>
      </c>
      <c r="G35" s="18"/>
      <c r="J35" s="36" t="s">
        <v>323</v>
      </c>
      <c r="K35" s="17">
        <v>1.8558</v>
      </c>
      <c r="L35" s="37">
        <v>141.189</v>
      </c>
      <c r="P35" s="26" t="s">
        <v>324</v>
      </c>
      <c r="Q35" s="27">
        <v>0.3728</v>
      </c>
      <c r="R35" s="51">
        <v>9.54</v>
      </c>
      <c r="U35" s="46" t="s">
        <v>325</v>
      </c>
      <c r="V35" s="47">
        <v>11.65</v>
      </c>
    </row>
    <row r="36" spans="1:22" ht="14.25">
      <c r="A36" s="9" t="s">
        <v>326</v>
      </c>
      <c r="B36" s="10">
        <v>0.295</v>
      </c>
      <c r="C36" s="11">
        <v>5.818344465555556</v>
      </c>
      <c r="D36" s="12" t="s">
        <v>327</v>
      </c>
      <c r="E36" s="10">
        <v>0.32</v>
      </c>
      <c r="F36" s="11">
        <v>8.722317468888889</v>
      </c>
      <c r="G36" s="18"/>
      <c r="P36" s="26" t="s">
        <v>328</v>
      </c>
      <c r="Q36" s="27">
        <v>0.4608</v>
      </c>
      <c r="R36" s="51">
        <v>13.3</v>
      </c>
      <c r="U36" s="46" t="s">
        <v>329</v>
      </c>
      <c r="V36" s="47">
        <v>23</v>
      </c>
    </row>
    <row r="37" spans="1:24" ht="14.25">
      <c r="A37" s="9" t="s">
        <v>330</v>
      </c>
      <c r="B37" s="10">
        <v>0.294</v>
      </c>
      <c r="C37" s="11">
        <v>6.905376529999999</v>
      </c>
      <c r="D37" s="12" t="s">
        <v>331</v>
      </c>
      <c r="E37" s="10">
        <v>0.319</v>
      </c>
      <c r="F37" s="11">
        <v>9.878</v>
      </c>
      <c r="G37" s="18"/>
      <c r="P37" s="26" t="s">
        <v>332</v>
      </c>
      <c r="Q37" s="27">
        <v>0.5728</v>
      </c>
      <c r="R37" s="51">
        <v>14.3</v>
      </c>
      <c r="U37" s="46" t="s">
        <v>333</v>
      </c>
      <c r="V37" s="47">
        <v>14.16</v>
      </c>
      <c r="W37">
        <f>(0.12*0.12-0.11*0.11)*7850</f>
        <v>18.055</v>
      </c>
      <c r="X37">
        <f>(0.12*0.12-0.112*0.112)*7850</f>
        <v>14.569599999999987</v>
      </c>
    </row>
    <row r="38" spans="1:22" ht="14.25">
      <c r="A38" s="9" t="s">
        <v>334</v>
      </c>
      <c r="B38" s="10">
        <v>0.294</v>
      </c>
      <c r="C38" s="11">
        <v>7.975959878888888</v>
      </c>
      <c r="D38" s="12" t="s">
        <v>335</v>
      </c>
      <c r="E38" s="10">
        <v>0.319</v>
      </c>
      <c r="F38" s="11">
        <v>12.14152522222222</v>
      </c>
      <c r="G38" s="18"/>
      <c r="P38" s="26" t="s">
        <v>336</v>
      </c>
      <c r="Q38" s="27">
        <v>0.6828</v>
      </c>
      <c r="R38" s="51">
        <v>18.2</v>
      </c>
      <c r="U38" s="46" t="s">
        <v>337</v>
      </c>
      <c r="V38" s="47">
        <v>15.84</v>
      </c>
    </row>
    <row r="39" spans="1:22" ht="14.25">
      <c r="A39" s="9" t="s">
        <v>338</v>
      </c>
      <c r="B39" s="10">
        <v>0.294</v>
      </c>
      <c r="C39" s="11">
        <v>9.03009451222222</v>
      </c>
      <c r="D39" s="12" t="s">
        <v>339</v>
      </c>
      <c r="E39" s="10">
        <v>0.354</v>
      </c>
      <c r="F39" s="11">
        <v>8.35038412</v>
      </c>
      <c r="G39" s="18"/>
      <c r="P39" s="26" t="s">
        <v>340</v>
      </c>
      <c r="Q39" s="27">
        <v>0.7607</v>
      </c>
      <c r="R39" s="51">
        <v>18.5</v>
      </c>
      <c r="U39" s="46" t="s">
        <v>341</v>
      </c>
      <c r="V39" s="47">
        <v>19.2</v>
      </c>
    </row>
    <row r="40" spans="1:22" ht="14.25">
      <c r="A40" s="9" t="s">
        <v>342</v>
      </c>
      <c r="B40" s="10">
        <v>0.293</v>
      </c>
      <c r="C40" s="11">
        <v>11.089017632222221</v>
      </c>
      <c r="D40" s="12" t="s">
        <v>343</v>
      </c>
      <c r="E40" s="10">
        <v>0.354</v>
      </c>
      <c r="F40" s="11">
        <v>9.656467468888888</v>
      </c>
      <c r="G40" s="18"/>
      <c r="P40" s="26" t="s">
        <v>344</v>
      </c>
      <c r="Q40" s="27">
        <v>0.7667</v>
      </c>
      <c r="R40" s="51">
        <v>21.7</v>
      </c>
      <c r="U40" s="52" t="s">
        <v>345</v>
      </c>
      <c r="V40" s="53">
        <v>27.1</v>
      </c>
    </row>
    <row r="41" spans="1:18" ht="14.25">
      <c r="A41" s="9" t="s">
        <v>346</v>
      </c>
      <c r="B41" s="10">
        <v>0.315</v>
      </c>
      <c r="C41" s="11">
        <v>6.210844465555556</v>
      </c>
      <c r="D41" s="12" t="s">
        <v>347</v>
      </c>
      <c r="E41" s="10">
        <v>0.353</v>
      </c>
      <c r="F41" s="11">
        <v>10.946102102222222</v>
      </c>
      <c r="G41" s="18"/>
      <c r="P41" s="26" t="s">
        <v>348</v>
      </c>
      <c r="Q41" s="27">
        <v>0.9597</v>
      </c>
      <c r="R41" s="51">
        <v>25.8</v>
      </c>
    </row>
    <row r="42" spans="1:18" ht="14.25">
      <c r="A42" s="9" t="s">
        <v>349</v>
      </c>
      <c r="B42" s="10">
        <v>0.314</v>
      </c>
      <c r="C42" s="11">
        <v>7.376376529999999</v>
      </c>
      <c r="D42" s="12" t="s">
        <v>350</v>
      </c>
      <c r="E42" s="10">
        <v>0.353</v>
      </c>
      <c r="F42" s="11">
        <v>13.476025222222221</v>
      </c>
      <c r="G42" s="18"/>
      <c r="P42" s="26" t="s">
        <v>351</v>
      </c>
      <c r="Q42" s="27">
        <v>0.9657</v>
      </c>
      <c r="R42" s="51">
        <v>29.7</v>
      </c>
    </row>
    <row r="43" spans="1:21" ht="14.25">
      <c r="A43" s="9" t="s">
        <v>352</v>
      </c>
      <c r="B43" s="10">
        <v>0.314</v>
      </c>
      <c r="C43" s="11">
        <v>8.525459878888887</v>
      </c>
      <c r="D43" s="12" t="s">
        <v>353</v>
      </c>
      <c r="E43" s="10">
        <v>0.354</v>
      </c>
      <c r="F43" s="11">
        <v>8.35038412</v>
      </c>
      <c r="G43" s="18"/>
      <c r="P43" s="26" t="s">
        <v>354</v>
      </c>
      <c r="Q43" s="27">
        <v>1.1535</v>
      </c>
      <c r="R43" s="51">
        <v>32.6</v>
      </c>
      <c r="U43" s="54"/>
    </row>
    <row r="44" spans="1:18" ht="14.25">
      <c r="A44" s="9" t="s">
        <v>355</v>
      </c>
      <c r="B44" s="10">
        <v>0.314</v>
      </c>
      <c r="C44" s="11">
        <v>9.65809451222222</v>
      </c>
      <c r="D44" s="12" t="s">
        <v>356</v>
      </c>
      <c r="E44" s="10">
        <v>0.354</v>
      </c>
      <c r="F44" s="11">
        <v>9.656467468888888</v>
      </c>
      <c r="G44" s="18"/>
      <c r="P44" s="26" t="s">
        <v>357</v>
      </c>
      <c r="Q44" s="27">
        <v>1.1595</v>
      </c>
      <c r="R44" s="51">
        <v>37.3</v>
      </c>
    </row>
    <row r="45" spans="1:18" ht="14.25">
      <c r="A45" s="9" t="s">
        <v>358</v>
      </c>
      <c r="B45" s="10">
        <v>0.313</v>
      </c>
      <c r="C45" s="11">
        <v>11.874017632222222</v>
      </c>
      <c r="D45" s="12" t="s">
        <v>359</v>
      </c>
      <c r="E45" s="10">
        <v>0.353</v>
      </c>
      <c r="F45" s="11">
        <v>10.946102102222222</v>
      </c>
      <c r="G45" s="18"/>
      <c r="P45" s="26" t="s">
        <v>360</v>
      </c>
      <c r="Q45" s="27">
        <v>1.3485</v>
      </c>
      <c r="R45" s="51">
        <v>41.800000000000004</v>
      </c>
    </row>
    <row r="46" spans="1:18" ht="14.25">
      <c r="A46" s="9" t="s">
        <v>361</v>
      </c>
      <c r="B46" s="10">
        <v>0.354</v>
      </c>
      <c r="C46" s="11">
        <v>8.35038412</v>
      </c>
      <c r="D46" s="12" t="s">
        <v>362</v>
      </c>
      <c r="E46" s="10">
        <v>0.353</v>
      </c>
      <c r="F46" s="11">
        <v>13.476025222222221</v>
      </c>
      <c r="G46" s="18"/>
      <c r="P46" s="26" t="s">
        <v>363</v>
      </c>
      <c r="Q46" s="27">
        <v>1.35853096491487</v>
      </c>
      <c r="R46" s="51">
        <v>50</v>
      </c>
    </row>
    <row r="47" spans="1:18" ht="14.25">
      <c r="A47" s="9" t="s">
        <v>364</v>
      </c>
      <c r="B47" s="10">
        <v>0.354</v>
      </c>
      <c r="C47" s="11">
        <v>9.656467468888888</v>
      </c>
      <c r="D47" s="12" t="s">
        <v>365</v>
      </c>
      <c r="E47" s="10">
        <v>0.403</v>
      </c>
      <c r="F47" s="11">
        <v>11.065594278888888</v>
      </c>
      <c r="G47" s="18"/>
      <c r="P47" s="26" t="s">
        <v>366</v>
      </c>
      <c r="Q47" s="27">
        <v>1.3565</v>
      </c>
      <c r="R47" s="51">
        <v>55.800000000000004</v>
      </c>
    </row>
    <row r="48" spans="1:18" ht="14.25">
      <c r="A48" s="9" t="s">
        <v>367</v>
      </c>
      <c r="B48" s="10">
        <v>0.353</v>
      </c>
      <c r="C48" s="11">
        <v>10.946102102222222</v>
      </c>
      <c r="D48" s="12" t="s">
        <v>368</v>
      </c>
      <c r="E48" s="10">
        <v>0.403</v>
      </c>
      <c r="F48" s="11">
        <v>12.55147891222222</v>
      </c>
      <c r="G48" s="18"/>
      <c r="P48" s="26" t="s">
        <v>369</v>
      </c>
      <c r="Q48" s="27">
        <v>1.5465</v>
      </c>
      <c r="R48" s="51">
        <v>56.7</v>
      </c>
    </row>
    <row r="49" spans="1:18" ht="14.25">
      <c r="A49" s="9" t="s">
        <v>370</v>
      </c>
      <c r="B49" s="10">
        <v>0.353</v>
      </c>
      <c r="C49" s="11">
        <v>13.476025222222221</v>
      </c>
      <c r="D49" s="12" t="s">
        <v>371</v>
      </c>
      <c r="E49" s="10">
        <v>0.402</v>
      </c>
      <c r="F49" s="11">
        <v>15.473902032222222</v>
      </c>
      <c r="G49" s="18"/>
      <c r="P49" s="26" t="s">
        <v>372</v>
      </c>
      <c r="Q49" s="27">
        <v>1.5565</v>
      </c>
      <c r="R49" s="51">
        <v>66</v>
      </c>
    </row>
    <row r="50" spans="1:18" ht="14.25">
      <c r="A50" s="9" t="s">
        <v>373</v>
      </c>
      <c r="B50" s="10">
        <v>0.352</v>
      </c>
      <c r="C50" s="11">
        <v>15.940153479999998</v>
      </c>
      <c r="D50" s="12" t="s">
        <v>374</v>
      </c>
      <c r="E50" s="10">
        <v>0.402</v>
      </c>
      <c r="F50" s="11">
        <v>18.33</v>
      </c>
      <c r="G50" s="18"/>
      <c r="P50" s="26" t="s">
        <v>375</v>
      </c>
      <c r="Q50" s="27">
        <v>1.4477</v>
      </c>
      <c r="R50" s="51">
        <v>65.5</v>
      </c>
    </row>
    <row r="51" spans="1:18" ht="14.25">
      <c r="A51" s="9" t="s">
        <v>376</v>
      </c>
      <c r="B51" s="10">
        <v>0.393</v>
      </c>
      <c r="C51" s="11">
        <v>9.366</v>
      </c>
      <c r="D51" s="12" t="s">
        <v>377</v>
      </c>
      <c r="E51" s="10">
        <v>0.453</v>
      </c>
      <c r="F51" s="11">
        <v>14.160224942222222</v>
      </c>
      <c r="G51" s="18"/>
      <c r="P51" s="26" t="s">
        <v>378</v>
      </c>
      <c r="Q51" s="27">
        <v>1.6377</v>
      </c>
      <c r="R51" s="51">
        <v>66.7</v>
      </c>
    </row>
    <row r="52" spans="1:18" ht="14.25">
      <c r="A52" s="9" t="s">
        <v>379</v>
      </c>
      <c r="B52" s="10">
        <v>0.393</v>
      </c>
      <c r="C52" s="11">
        <v>10.829590308888887</v>
      </c>
      <c r="D52" s="12" t="s">
        <v>380</v>
      </c>
      <c r="E52" s="10">
        <v>0.452</v>
      </c>
      <c r="F52" s="11">
        <v>17.47514806222222</v>
      </c>
      <c r="G52" s="18"/>
      <c r="P52" s="26" t="s">
        <v>381</v>
      </c>
      <c r="Q52" s="27">
        <v>1.6477</v>
      </c>
      <c r="R52" s="51">
        <v>76.5</v>
      </c>
    </row>
    <row r="53" spans="1:18" ht="14.25">
      <c r="A53" s="9" t="s">
        <v>382</v>
      </c>
      <c r="B53" s="10">
        <v>0.393</v>
      </c>
      <c r="C53" s="11">
        <v>12.276224942222221</v>
      </c>
      <c r="D53" s="12" t="s">
        <v>383</v>
      </c>
      <c r="E53" s="10">
        <v>0.451</v>
      </c>
      <c r="F53" s="11">
        <v>20.724276319999998</v>
      </c>
      <c r="G53" s="18"/>
      <c r="P53" s="26" t="s">
        <v>384</v>
      </c>
      <c r="Q53" s="27">
        <v>1.5457</v>
      </c>
      <c r="R53" s="51">
        <v>77.1</v>
      </c>
    </row>
    <row r="54" spans="1:18" ht="14.25">
      <c r="A54" s="9" t="s">
        <v>385</v>
      </c>
      <c r="B54" s="10">
        <v>0.392</v>
      </c>
      <c r="C54" s="11">
        <v>15.12014806222222</v>
      </c>
      <c r="D54" s="12" t="s">
        <v>386</v>
      </c>
      <c r="E54" s="10">
        <v>0.451</v>
      </c>
      <c r="F54" s="11">
        <v>23.90760971555555</v>
      </c>
      <c r="G54" s="18"/>
      <c r="P54" s="26" t="s">
        <v>387</v>
      </c>
      <c r="Q54" s="27">
        <v>1.7357</v>
      </c>
      <c r="R54" s="51">
        <v>79.5</v>
      </c>
    </row>
    <row r="55" spans="1:18" ht="14.25">
      <c r="A55" s="9" t="s">
        <v>388</v>
      </c>
      <c r="B55" s="10">
        <v>0.391</v>
      </c>
      <c r="C55" s="11">
        <v>17.898276319999997</v>
      </c>
      <c r="D55" s="12" t="s">
        <v>389</v>
      </c>
      <c r="E55" s="10">
        <v>0.512</v>
      </c>
      <c r="F55" s="11">
        <v>19.87226331222222</v>
      </c>
      <c r="G55" s="18"/>
      <c r="P55" s="26" t="s">
        <v>390</v>
      </c>
      <c r="Q55" s="27">
        <v>1.7457</v>
      </c>
      <c r="R55" s="51">
        <v>89.60000000000001</v>
      </c>
    </row>
    <row r="56" spans="1:18" ht="14.25">
      <c r="A56" s="9" t="s">
        <v>391</v>
      </c>
      <c r="B56" s="10">
        <v>0.391</v>
      </c>
      <c r="C56" s="11">
        <v>20.610609715555555</v>
      </c>
      <c r="D56" s="12" t="s">
        <v>392</v>
      </c>
      <c r="E56" s="10">
        <v>0.511</v>
      </c>
      <c r="F56" s="11">
        <v>23.592391569999997</v>
      </c>
      <c r="G56" s="18"/>
      <c r="P56" s="26" t="s">
        <v>393</v>
      </c>
      <c r="Q56" s="27">
        <v>1.7597</v>
      </c>
      <c r="R56" s="51">
        <v>103</v>
      </c>
    </row>
    <row r="57" spans="1:18" ht="14.25">
      <c r="A57" s="9" t="s">
        <v>394</v>
      </c>
      <c r="B57" s="10">
        <v>0.39</v>
      </c>
      <c r="C57" s="11">
        <v>23.257148248888885</v>
      </c>
      <c r="D57" s="12" t="s">
        <v>395</v>
      </c>
      <c r="E57" s="10">
        <v>0.51</v>
      </c>
      <c r="F57" s="11">
        <v>27.246724965555554</v>
      </c>
      <c r="G57" s="18"/>
      <c r="P57" s="26" t="s">
        <v>396</v>
      </c>
      <c r="Q57" s="27">
        <v>1.9268</v>
      </c>
      <c r="R57" s="51">
        <v>95.10000000000001</v>
      </c>
    </row>
    <row r="58" spans="1:18" ht="14.25">
      <c r="A58" s="9" t="s">
        <v>397</v>
      </c>
      <c r="B58" s="10">
        <v>0.433</v>
      </c>
      <c r="C58" s="11">
        <v>11.928</v>
      </c>
      <c r="D58" s="12" t="s">
        <v>398</v>
      </c>
      <c r="E58" s="10">
        <v>0.51</v>
      </c>
      <c r="F58" s="11">
        <v>30.835263498888885</v>
      </c>
      <c r="G58" s="18"/>
      <c r="P58" s="26" t="s">
        <v>399</v>
      </c>
      <c r="Q58" s="27">
        <v>1.9368</v>
      </c>
      <c r="R58" s="51">
        <v>106</v>
      </c>
    </row>
    <row r="59" spans="1:19" ht="14.25">
      <c r="A59" s="9" t="s">
        <v>400</v>
      </c>
      <c r="B59" s="10">
        <v>0.433</v>
      </c>
      <c r="C59" s="11">
        <v>13.532224942222221</v>
      </c>
      <c r="D59" s="12" t="s">
        <v>401</v>
      </c>
      <c r="E59" s="10">
        <v>0.571</v>
      </c>
      <c r="F59" s="11">
        <v>22.272747782222222</v>
      </c>
      <c r="G59" s="18"/>
      <c r="P59" s="26" t="s">
        <v>402</v>
      </c>
      <c r="Q59" s="27">
        <v>1.9508</v>
      </c>
      <c r="R59" s="51">
        <v>120</v>
      </c>
      <c r="S59" s="55"/>
    </row>
    <row r="60" spans="1:19" ht="14.25">
      <c r="A60" s="9" t="s">
        <v>403</v>
      </c>
      <c r="B60" s="10">
        <v>0.432</v>
      </c>
      <c r="C60" s="11">
        <v>16.69014806222222</v>
      </c>
      <c r="D60" s="12" t="s">
        <v>404</v>
      </c>
      <c r="E60" s="10">
        <v>0.571</v>
      </c>
      <c r="F60" s="11">
        <v>26.463876039999995</v>
      </c>
      <c r="G60" s="18"/>
      <c r="P60" s="26" t="s">
        <v>405</v>
      </c>
      <c r="Q60" s="27">
        <v>2.5099</v>
      </c>
      <c r="R60" s="51">
        <v>166</v>
      </c>
      <c r="S60" s="55"/>
    </row>
    <row r="61" spans="1:19" ht="14.25">
      <c r="A61" s="9" t="s">
        <v>406</v>
      </c>
      <c r="B61" s="10">
        <v>0.431</v>
      </c>
      <c r="C61" s="11">
        <v>19.782276319999998</v>
      </c>
      <c r="D61" s="12" t="s">
        <v>407</v>
      </c>
      <c r="E61" s="10">
        <v>0.57</v>
      </c>
      <c r="F61" s="11">
        <v>30.589209435555553</v>
      </c>
      <c r="G61" s="18"/>
      <c r="P61" s="26" t="s">
        <v>408</v>
      </c>
      <c r="Q61" s="27">
        <v>2.5259</v>
      </c>
      <c r="R61" s="51">
        <v>185</v>
      </c>
      <c r="S61" s="55"/>
    </row>
    <row r="62" spans="1:19" ht="14.25">
      <c r="A62" s="9" t="s">
        <v>409</v>
      </c>
      <c r="B62" s="10">
        <v>0.431</v>
      </c>
      <c r="C62" s="11">
        <v>22.808609715555555</v>
      </c>
      <c r="D62" s="12" t="s">
        <v>410</v>
      </c>
      <c r="E62" s="10">
        <v>0.569</v>
      </c>
      <c r="F62" s="11">
        <v>34.648747968888884</v>
      </c>
      <c r="G62" s="18"/>
      <c r="P62" s="26" t="s">
        <v>411</v>
      </c>
      <c r="Q62" s="27">
        <v>2.7079</v>
      </c>
      <c r="R62" s="51">
        <v>191</v>
      </c>
      <c r="S62" s="55"/>
    </row>
    <row r="63" spans="1:19" ht="14.25">
      <c r="A63" s="9" t="s">
        <v>412</v>
      </c>
      <c r="B63" s="10">
        <v>0.492</v>
      </c>
      <c r="C63" s="11">
        <v>15.503824662222222</v>
      </c>
      <c r="D63" s="12" t="s">
        <v>413</v>
      </c>
      <c r="E63" s="10">
        <v>0.641</v>
      </c>
      <c r="F63" s="11">
        <v>29.760876039999996</v>
      </c>
      <c r="G63" s="18"/>
      <c r="P63" s="26" t="s">
        <v>414</v>
      </c>
      <c r="Q63" s="27">
        <v>2.7239</v>
      </c>
      <c r="R63" s="51">
        <v>210</v>
      </c>
      <c r="S63" s="55"/>
    </row>
    <row r="64" spans="1:19" ht="14.25">
      <c r="A64" s="9" t="s">
        <v>415</v>
      </c>
      <c r="B64" s="10">
        <v>0.491</v>
      </c>
      <c r="C64" s="11">
        <v>19.13274778222222</v>
      </c>
      <c r="D64" s="12" t="s">
        <v>416</v>
      </c>
      <c r="E64" s="10">
        <v>0.64</v>
      </c>
      <c r="F64" s="11">
        <v>34.43570943555555</v>
      </c>
      <c r="G64" s="18"/>
      <c r="P64" s="26" t="s">
        <v>417</v>
      </c>
      <c r="Q64" s="27">
        <v>2.8979</v>
      </c>
      <c r="R64" s="51">
        <v>213</v>
      </c>
      <c r="S64" s="55"/>
    </row>
    <row r="65" spans="1:19" ht="14.25">
      <c r="A65" s="9" t="s">
        <v>418</v>
      </c>
      <c r="B65" s="10">
        <v>0.491</v>
      </c>
      <c r="C65" s="11">
        <v>22.695876039999998</v>
      </c>
      <c r="D65" s="12" t="s">
        <v>419</v>
      </c>
      <c r="E65" s="10">
        <v>0.639</v>
      </c>
      <c r="F65" s="11">
        <v>39.044747968888885</v>
      </c>
      <c r="G65" s="18"/>
      <c r="P65" s="26" t="s">
        <v>420</v>
      </c>
      <c r="Q65" s="27">
        <v>2.9199</v>
      </c>
      <c r="R65" s="51">
        <v>243</v>
      </c>
      <c r="S65" s="55"/>
    </row>
    <row r="66" spans="1:19" ht="14.25">
      <c r="A66" s="9" t="s">
        <v>421</v>
      </c>
      <c r="B66" s="10">
        <v>0.49</v>
      </c>
      <c r="C66" s="11">
        <v>26.193209435555552</v>
      </c>
      <c r="D66" s="56" t="s">
        <v>422</v>
      </c>
      <c r="E66" s="57">
        <v>0.639</v>
      </c>
      <c r="F66" s="58">
        <v>43.58799163999999</v>
      </c>
      <c r="G66" s="18"/>
      <c r="P66" s="31" t="s">
        <v>423</v>
      </c>
      <c r="Q66" s="32">
        <v>2.9479</v>
      </c>
      <c r="R66" s="61">
        <v>286</v>
      </c>
      <c r="S66" s="55"/>
    </row>
    <row r="67" spans="1:7" ht="14.25">
      <c r="A67" s="9" t="s">
        <v>424</v>
      </c>
      <c r="B67" s="10">
        <v>0.551</v>
      </c>
      <c r="C67" s="11">
        <v>21.487747782222222</v>
      </c>
      <c r="D67" s="59"/>
      <c r="E67" s="18"/>
      <c r="F67" s="18"/>
      <c r="G67" s="18"/>
    </row>
    <row r="68" spans="1:7" ht="14.25">
      <c r="A68" s="9" t="s">
        <v>425</v>
      </c>
      <c r="B68" s="10">
        <v>0.551</v>
      </c>
      <c r="C68" s="11">
        <v>25.521876039999995</v>
      </c>
      <c r="D68" s="59"/>
      <c r="E68" s="18"/>
      <c r="F68" s="18"/>
      <c r="G68" s="18"/>
    </row>
    <row r="69" spans="1:3" ht="14.25">
      <c r="A69" s="9" t="s">
        <v>426</v>
      </c>
      <c r="B69" s="10">
        <v>0.55</v>
      </c>
      <c r="C69" s="11">
        <v>29.490209435555553</v>
      </c>
    </row>
    <row r="70" spans="1:3" ht="14.25">
      <c r="A70" s="9" t="s">
        <v>427</v>
      </c>
      <c r="B70" s="10">
        <v>0.549</v>
      </c>
      <c r="C70" s="11">
        <v>33.392747968888884</v>
      </c>
    </row>
    <row r="71" spans="1:3" ht="14.25">
      <c r="A71" s="9" t="s">
        <v>428</v>
      </c>
      <c r="B71" s="10">
        <v>0.63</v>
      </c>
      <c r="C71" s="11">
        <v>24.728824382222218</v>
      </c>
    </row>
    <row r="72" spans="1:3" ht="14.25">
      <c r="A72" s="9" t="s">
        <v>429</v>
      </c>
      <c r="B72" s="10">
        <v>0.63</v>
      </c>
      <c r="C72" s="11">
        <v>29.39095264</v>
      </c>
    </row>
    <row r="73" spans="1:3" ht="14.25">
      <c r="A73" s="9" t="s">
        <v>430</v>
      </c>
      <c r="B73" s="10">
        <v>0.629</v>
      </c>
      <c r="C73" s="11">
        <v>33.987286035555556</v>
      </c>
    </row>
    <row r="74" spans="1:3" ht="14.25">
      <c r="A74" s="9" t="s">
        <v>431</v>
      </c>
      <c r="B74" s="10">
        <v>0.629</v>
      </c>
      <c r="C74" s="11">
        <v>38.51782456888889</v>
      </c>
    </row>
    <row r="75" spans="1:3" ht="14.25">
      <c r="A75" s="9" t="s">
        <v>432</v>
      </c>
      <c r="B75" s="10">
        <v>0.71</v>
      </c>
      <c r="C75" s="11">
        <v>33.158952639999995</v>
      </c>
    </row>
    <row r="76" spans="1:3" ht="14.25">
      <c r="A76" s="9" t="s">
        <v>433</v>
      </c>
      <c r="B76" s="10">
        <v>0.709</v>
      </c>
      <c r="C76" s="11">
        <v>38.38328603555556</v>
      </c>
    </row>
    <row r="77" spans="1:3" ht="14.25">
      <c r="A77" s="9" t="s">
        <v>434</v>
      </c>
      <c r="B77" s="10">
        <v>0.709</v>
      </c>
      <c r="C77" s="11">
        <v>43.541824568888885</v>
      </c>
    </row>
    <row r="78" spans="1:3" ht="14.25">
      <c r="A78" s="9" t="s">
        <v>435</v>
      </c>
      <c r="B78" s="10">
        <v>0.708</v>
      </c>
      <c r="C78" s="11">
        <v>48.634</v>
      </c>
    </row>
    <row r="79" spans="1:3" ht="14.25">
      <c r="A79" s="9" t="s">
        <v>436</v>
      </c>
      <c r="B79" s="10">
        <v>0.788</v>
      </c>
      <c r="C79" s="11">
        <v>42.894</v>
      </c>
    </row>
    <row r="80" spans="1:3" ht="14.25">
      <c r="A80" s="9" t="s">
        <v>437</v>
      </c>
      <c r="B80" s="10">
        <v>0.788</v>
      </c>
      <c r="C80" s="11">
        <v>48.68</v>
      </c>
    </row>
    <row r="81" spans="1:3" ht="14.25">
      <c r="A81" s="9" t="s">
        <v>438</v>
      </c>
      <c r="B81" s="10">
        <v>0.787</v>
      </c>
      <c r="C81" s="11">
        <v>54.40112172</v>
      </c>
    </row>
    <row r="82" spans="1:3" ht="14.25">
      <c r="A82" s="9" t="s">
        <v>439</v>
      </c>
      <c r="B82" s="10">
        <v>0.787</v>
      </c>
      <c r="C82" s="11">
        <v>60.05607052888888</v>
      </c>
    </row>
    <row r="83" spans="1:3" ht="14.25">
      <c r="A83" s="60" t="s">
        <v>440</v>
      </c>
      <c r="B83" s="57">
        <v>0.785</v>
      </c>
      <c r="C83" s="58">
        <v>71.168</v>
      </c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</sheetData>
  <sheetProtection/>
  <mergeCells count="8">
    <mergeCell ref="S1:T1"/>
    <mergeCell ref="U1:V1"/>
    <mergeCell ref="A1:C1"/>
    <mergeCell ref="D1:F1"/>
    <mergeCell ref="G1:I1"/>
    <mergeCell ref="J1:L1"/>
    <mergeCell ref="M1:O1"/>
    <mergeCell ref="P1:R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2023-03-16T02:52:06Z</cp:lastPrinted>
  <dcterms:created xsi:type="dcterms:W3CDTF">2023-03-16T01:05:46Z</dcterms:created>
  <dcterms:modified xsi:type="dcterms:W3CDTF">2023-03-23T01:45:28Z</dcterms:modified>
  <cp:category/>
  <cp:version/>
  <cp:contentType/>
  <cp:contentStatus/>
</cp:coreProperties>
</file>